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LHO\[ REDE SOCIAL ]\Vida Mente Rica\Produtos\"/>
    </mc:Choice>
  </mc:AlternateContent>
  <xr:revisionPtr revIDLastSave="0" documentId="13_ncr:1_{1C8360F2-A560-4715-93AA-5A3E9A06521B}" xr6:coauthVersionLast="47" xr6:coauthVersionMax="47" xr10:uidLastSave="{00000000-0000-0000-0000-000000000000}"/>
  <bookViews>
    <workbookView xWindow="-120" yWindow="-120" windowWidth="29040" windowHeight="17790" tabRatio="827" xr2:uid="{FE34D432-D2DE-4918-B4E0-178BFA3FEB4D}"/>
  </bookViews>
  <sheets>
    <sheet name="PRINCIPAL" sheetId="2" r:id="rId1"/>
    <sheet name="ORÇAMENTO PESSOAL" sheetId="3" r:id="rId2"/>
    <sheet name="DISTRIBUIÇÃO DO ORÇAMENTO" sheetId="6" r:id="rId3"/>
    <sheet name="JANEIRO" sheetId="1" r:id="rId4"/>
    <sheet name="FEVEREIRO" sheetId="7" r:id="rId5"/>
    <sheet name="MARÇO " sheetId="8" r:id="rId6"/>
    <sheet name="ABRIL" sheetId="9" r:id="rId7"/>
    <sheet name="MAIO" sheetId="11" r:id="rId8"/>
    <sheet name="JUNHO" sheetId="12" r:id="rId9"/>
    <sheet name="JULHO" sheetId="15" r:id="rId10"/>
    <sheet name="AGOSTO" sheetId="17" r:id="rId11"/>
    <sheet name="SETEMBRO" sheetId="18" r:id="rId12"/>
    <sheet name="OUTUBRO" sheetId="19" r:id="rId13"/>
    <sheet name="NOVEMBRO" sheetId="20" r:id="rId14"/>
    <sheet name="DEZEMBRO" sheetId="21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0" i="7" l="1"/>
  <c r="E16" i="7"/>
  <c r="G16" i="7"/>
  <c r="E5" i="7"/>
  <c r="G5" i="7" s="1"/>
  <c r="E18" i="12"/>
  <c r="G18" i="12" s="1"/>
  <c r="E47" i="17"/>
  <c r="G47" i="17" s="1"/>
  <c r="E47" i="18"/>
  <c r="G47" i="18" s="1"/>
  <c r="E47" i="20"/>
  <c r="G47" i="20" s="1"/>
  <c r="E3" i="9"/>
  <c r="G3" i="9" s="1"/>
  <c r="E4" i="9"/>
  <c r="G4" i="9" s="1"/>
  <c r="E5" i="9"/>
  <c r="K6" i="9" s="1"/>
  <c r="E6" i="9"/>
  <c r="G6" i="9" s="1"/>
  <c r="F77" i="21"/>
  <c r="L4" i="21" s="1"/>
  <c r="E76" i="21"/>
  <c r="G76" i="21" s="1"/>
  <c r="E75" i="21"/>
  <c r="G75" i="21" s="1"/>
  <c r="E74" i="21"/>
  <c r="G74" i="21" s="1"/>
  <c r="E73" i="21"/>
  <c r="G73" i="21" s="1"/>
  <c r="E72" i="21"/>
  <c r="G72" i="21" s="1"/>
  <c r="E71" i="21"/>
  <c r="G71" i="21" s="1"/>
  <c r="E70" i="21"/>
  <c r="G70" i="21" s="1"/>
  <c r="E69" i="21"/>
  <c r="G69" i="21" s="1"/>
  <c r="E68" i="21"/>
  <c r="G68" i="21" s="1"/>
  <c r="E67" i="21"/>
  <c r="G67" i="21" s="1"/>
  <c r="E66" i="21"/>
  <c r="G66" i="21" s="1"/>
  <c r="E65" i="21"/>
  <c r="G65" i="21" s="1"/>
  <c r="E64" i="21"/>
  <c r="G64" i="21" s="1"/>
  <c r="E63" i="21"/>
  <c r="G63" i="21" s="1"/>
  <c r="E62" i="21"/>
  <c r="G62" i="21" s="1"/>
  <c r="E61" i="21"/>
  <c r="G61" i="21" s="1"/>
  <c r="E60" i="21"/>
  <c r="G60" i="21" s="1"/>
  <c r="E59" i="21"/>
  <c r="G59" i="21" s="1"/>
  <c r="E58" i="21"/>
  <c r="F57" i="21"/>
  <c r="L3" i="21" s="1"/>
  <c r="E56" i="21"/>
  <c r="G56" i="21" s="1"/>
  <c r="E55" i="21"/>
  <c r="G55" i="21" s="1"/>
  <c r="E54" i="21"/>
  <c r="G54" i="21" s="1"/>
  <c r="E53" i="21"/>
  <c r="G53" i="21" s="1"/>
  <c r="E52" i="21"/>
  <c r="G52" i="21" s="1"/>
  <c r="E51" i="21"/>
  <c r="G51" i="21" s="1"/>
  <c r="E50" i="21"/>
  <c r="G50" i="21" s="1"/>
  <c r="E49" i="21"/>
  <c r="G49" i="21" s="1"/>
  <c r="E48" i="21"/>
  <c r="G48" i="21" s="1"/>
  <c r="E47" i="21"/>
  <c r="G47" i="21" s="1"/>
  <c r="E46" i="21"/>
  <c r="G46" i="21" s="1"/>
  <c r="E45" i="21"/>
  <c r="G45" i="21" s="1"/>
  <c r="E44" i="21"/>
  <c r="G44" i="21" s="1"/>
  <c r="E43" i="21"/>
  <c r="G43" i="21" s="1"/>
  <c r="E42" i="21"/>
  <c r="G42" i="21" s="1"/>
  <c r="E41" i="21"/>
  <c r="G41" i="21" s="1"/>
  <c r="E40" i="21"/>
  <c r="G40" i="21" s="1"/>
  <c r="E39" i="21"/>
  <c r="G39" i="21" s="1"/>
  <c r="E38" i="21"/>
  <c r="G38" i="21" s="1"/>
  <c r="E37" i="21"/>
  <c r="G37" i="21" s="1"/>
  <c r="E36" i="21"/>
  <c r="G36" i="21" s="1"/>
  <c r="E35" i="21"/>
  <c r="G35" i="21" s="1"/>
  <c r="E34" i="21"/>
  <c r="G34" i="21" s="1"/>
  <c r="E33" i="21"/>
  <c r="G33" i="21" s="1"/>
  <c r="E32" i="21"/>
  <c r="G32" i="21" s="1"/>
  <c r="E31" i="21"/>
  <c r="G31" i="21" s="1"/>
  <c r="E30" i="21"/>
  <c r="G30" i="21" s="1"/>
  <c r="E29" i="21"/>
  <c r="G29" i="21" s="1"/>
  <c r="E28" i="21"/>
  <c r="G28" i="21" s="1"/>
  <c r="E27" i="21"/>
  <c r="G27" i="21" s="1"/>
  <c r="E26" i="21"/>
  <c r="G26" i="21" s="1"/>
  <c r="E25" i="21"/>
  <c r="G25" i="21" s="1"/>
  <c r="E24" i="21"/>
  <c r="G24" i="21" s="1"/>
  <c r="E23" i="21"/>
  <c r="G23" i="21" s="1"/>
  <c r="E22" i="21"/>
  <c r="G22" i="21" s="1"/>
  <c r="E21" i="21"/>
  <c r="G21" i="21" s="1"/>
  <c r="E20" i="21"/>
  <c r="G20" i="21" s="1"/>
  <c r="E19" i="21"/>
  <c r="G19" i="21" s="1"/>
  <c r="E18" i="21"/>
  <c r="G18" i="21" s="1"/>
  <c r="E17" i="21"/>
  <c r="G17" i="21" s="1"/>
  <c r="E16" i="21"/>
  <c r="G16" i="21" s="1"/>
  <c r="E15" i="21"/>
  <c r="G15" i="21" s="1"/>
  <c r="E14" i="21"/>
  <c r="G14" i="21" s="1"/>
  <c r="E13" i="21"/>
  <c r="G13" i="21" s="1"/>
  <c r="E12" i="21"/>
  <c r="G12" i="21" s="1"/>
  <c r="E11" i="21"/>
  <c r="G11" i="21" s="1"/>
  <c r="E10" i="21"/>
  <c r="G10" i="21" s="1"/>
  <c r="F8" i="21"/>
  <c r="L7" i="21"/>
  <c r="E7" i="21"/>
  <c r="G7" i="21" s="1"/>
  <c r="L6" i="21"/>
  <c r="E6" i="21"/>
  <c r="G6" i="21" s="1"/>
  <c r="L5" i="21"/>
  <c r="E5" i="21"/>
  <c r="G5" i="21" s="1"/>
  <c r="E4" i="21"/>
  <c r="G4" i="21" s="1"/>
  <c r="E3" i="21"/>
  <c r="F77" i="20"/>
  <c r="L4" i="20" s="1"/>
  <c r="E76" i="20"/>
  <c r="G76" i="20" s="1"/>
  <c r="E75" i="20"/>
  <c r="G75" i="20" s="1"/>
  <c r="E74" i="20"/>
  <c r="G74" i="20" s="1"/>
  <c r="E73" i="20"/>
  <c r="G73" i="20" s="1"/>
  <c r="E72" i="20"/>
  <c r="G72" i="20" s="1"/>
  <c r="E71" i="20"/>
  <c r="G71" i="20" s="1"/>
  <c r="E70" i="20"/>
  <c r="G70" i="20" s="1"/>
  <c r="E69" i="20"/>
  <c r="G69" i="20" s="1"/>
  <c r="E68" i="20"/>
  <c r="G68" i="20" s="1"/>
  <c r="E67" i="20"/>
  <c r="G67" i="20" s="1"/>
  <c r="E66" i="20"/>
  <c r="G66" i="20" s="1"/>
  <c r="E65" i="20"/>
  <c r="G65" i="20" s="1"/>
  <c r="E64" i="20"/>
  <c r="G64" i="20" s="1"/>
  <c r="E63" i="20"/>
  <c r="G63" i="20" s="1"/>
  <c r="E62" i="20"/>
  <c r="G62" i="20" s="1"/>
  <c r="E61" i="20"/>
  <c r="G61" i="20" s="1"/>
  <c r="E60" i="20"/>
  <c r="G60" i="20" s="1"/>
  <c r="E59" i="20"/>
  <c r="G59" i="20" s="1"/>
  <c r="E58" i="20"/>
  <c r="F57" i="20"/>
  <c r="L3" i="20" s="1"/>
  <c r="E56" i="20"/>
  <c r="G56" i="20" s="1"/>
  <c r="E55" i="20"/>
  <c r="G55" i="20" s="1"/>
  <c r="E54" i="20"/>
  <c r="G54" i="20" s="1"/>
  <c r="E53" i="20"/>
  <c r="G53" i="20" s="1"/>
  <c r="E52" i="20"/>
  <c r="G52" i="20" s="1"/>
  <c r="E51" i="20"/>
  <c r="G51" i="20" s="1"/>
  <c r="E50" i="20"/>
  <c r="G50" i="20" s="1"/>
  <c r="E49" i="20"/>
  <c r="G49" i="20" s="1"/>
  <c r="E48" i="20"/>
  <c r="G48" i="20" s="1"/>
  <c r="E46" i="20"/>
  <c r="G46" i="20" s="1"/>
  <c r="E45" i="20"/>
  <c r="G45" i="20" s="1"/>
  <c r="E44" i="20"/>
  <c r="G44" i="20" s="1"/>
  <c r="E43" i="20"/>
  <c r="G43" i="20" s="1"/>
  <c r="E42" i="20"/>
  <c r="G42" i="20" s="1"/>
  <c r="E41" i="20"/>
  <c r="G41" i="20" s="1"/>
  <c r="E40" i="20"/>
  <c r="G40" i="20" s="1"/>
  <c r="E39" i="20"/>
  <c r="G39" i="20" s="1"/>
  <c r="E38" i="20"/>
  <c r="G38" i="20" s="1"/>
  <c r="E37" i="20"/>
  <c r="G37" i="20" s="1"/>
  <c r="E36" i="20"/>
  <c r="G36" i="20" s="1"/>
  <c r="E35" i="20"/>
  <c r="G35" i="20" s="1"/>
  <c r="E34" i="20"/>
  <c r="G34" i="20" s="1"/>
  <c r="E33" i="20"/>
  <c r="G33" i="20" s="1"/>
  <c r="E32" i="20"/>
  <c r="G32" i="20" s="1"/>
  <c r="E31" i="20"/>
  <c r="G31" i="20" s="1"/>
  <c r="E30" i="20"/>
  <c r="G30" i="20" s="1"/>
  <c r="E29" i="20"/>
  <c r="G29" i="20" s="1"/>
  <c r="E28" i="20"/>
  <c r="G28" i="20" s="1"/>
  <c r="E27" i="20"/>
  <c r="G27" i="20" s="1"/>
  <c r="E26" i="20"/>
  <c r="G26" i="20" s="1"/>
  <c r="E25" i="20"/>
  <c r="G25" i="20" s="1"/>
  <c r="E24" i="20"/>
  <c r="G24" i="20" s="1"/>
  <c r="E23" i="20"/>
  <c r="G23" i="20" s="1"/>
  <c r="E22" i="20"/>
  <c r="G22" i="20" s="1"/>
  <c r="E21" i="20"/>
  <c r="G21" i="20" s="1"/>
  <c r="E20" i="20"/>
  <c r="G20" i="20" s="1"/>
  <c r="E19" i="20"/>
  <c r="G19" i="20" s="1"/>
  <c r="E18" i="20"/>
  <c r="G18" i="20" s="1"/>
  <c r="E17" i="20"/>
  <c r="G17" i="20" s="1"/>
  <c r="E16" i="20"/>
  <c r="G16" i="20" s="1"/>
  <c r="E15" i="20"/>
  <c r="G15" i="20" s="1"/>
  <c r="E14" i="20"/>
  <c r="G14" i="20" s="1"/>
  <c r="E13" i="20"/>
  <c r="G13" i="20" s="1"/>
  <c r="E12" i="20"/>
  <c r="G12" i="20" s="1"/>
  <c r="E11" i="20"/>
  <c r="G11" i="20" s="1"/>
  <c r="E10" i="20"/>
  <c r="G10" i="20" s="1"/>
  <c r="F8" i="20"/>
  <c r="L7" i="20"/>
  <c r="E7" i="20"/>
  <c r="G7" i="20" s="1"/>
  <c r="L6" i="20"/>
  <c r="E6" i="20"/>
  <c r="G6" i="20" s="1"/>
  <c r="L5" i="20"/>
  <c r="E5" i="20"/>
  <c r="G5" i="20" s="1"/>
  <c r="E4" i="20"/>
  <c r="G4" i="20" s="1"/>
  <c r="E3" i="20"/>
  <c r="F77" i="19"/>
  <c r="L4" i="19" s="1"/>
  <c r="E76" i="19"/>
  <c r="G76" i="19" s="1"/>
  <c r="E75" i="19"/>
  <c r="G75" i="19" s="1"/>
  <c r="E74" i="19"/>
  <c r="G74" i="19" s="1"/>
  <c r="E73" i="19"/>
  <c r="G73" i="19" s="1"/>
  <c r="E72" i="19"/>
  <c r="G72" i="19" s="1"/>
  <c r="E71" i="19"/>
  <c r="G71" i="19" s="1"/>
  <c r="E70" i="19"/>
  <c r="G70" i="19" s="1"/>
  <c r="E69" i="19"/>
  <c r="G69" i="19" s="1"/>
  <c r="E68" i="19"/>
  <c r="G68" i="19" s="1"/>
  <c r="E67" i="19"/>
  <c r="G67" i="19" s="1"/>
  <c r="E66" i="19"/>
  <c r="G66" i="19" s="1"/>
  <c r="E65" i="19"/>
  <c r="G65" i="19" s="1"/>
  <c r="E64" i="19"/>
  <c r="G64" i="19" s="1"/>
  <c r="E63" i="19"/>
  <c r="G63" i="19" s="1"/>
  <c r="E62" i="19"/>
  <c r="G62" i="19" s="1"/>
  <c r="E61" i="19"/>
  <c r="G61" i="19" s="1"/>
  <c r="E60" i="19"/>
  <c r="G60" i="19" s="1"/>
  <c r="E59" i="19"/>
  <c r="G59" i="19" s="1"/>
  <c r="E58" i="19"/>
  <c r="F57" i="19"/>
  <c r="L3" i="19" s="1"/>
  <c r="E56" i="19"/>
  <c r="G56" i="19" s="1"/>
  <c r="E55" i="19"/>
  <c r="G55" i="19" s="1"/>
  <c r="E54" i="19"/>
  <c r="G54" i="19" s="1"/>
  <c r="E53" i="19"/>
  <c r="G53" i="19" s="1"/>
  <c r="E52" i="19"/>
  <c r="G52" i="19" s="1"/>
  <c r="E51" i="19"/>
  <c r="G51" i="19" s="1"/>
  <c r="E50" i="19"/>
  <c r="G50" i="19" s="1"/>
  <c r="E49" i="19"/>
  <c r="G49" i="19" s="1"/>
  <c r="E48" i="19"/>
  <c r="G48" i="19" s="1"/>
  <c r="E47" i="19"/>
  <c r="G47" i="19" s="1"/>
  <c r="E46" i="19"/>
  <c r="G46" i="19" s="1"/>
  <c r="E45" i="19"/>
  <c r="G45" i="19" s="1"/>
  <c r="E44" i="19"/>
  <c r="G44" i="19" s="1"/>
  <c r="E43" i="19"/>
  <c r="G43" i="19" s="1"/>
  <c r="E42" i="19"/>
  <c r="G42" i="19" s="1"/>
  <c r="E41" i="19"/>
  <c r="G41" i="19" s="1"/>
  <c r="E40" i="19"/>
  <c r="G40" i="19" s="1"/>
  <c r="E39" i="19"/>
  <c r="G39" i="19" s="1"/>
  <c r="E38" i="19"/>
  <c r="G38" i="19" s="1"/>
  <c r="E37" i="19"/>
  <c r="G37" i="19" s="1"/>
  <c r="E36" i="19"/>
  <c r="G36" i="19" s="1"/>
  <c r="E35" i="19"/>
  <c r="G35" i="19" s="1"/>
  <c r="E34" i="19"/>
  <c r="G34" i="19" s="1"/>
  <c r="E33" i="19"/>
  <c r="G33" i="19" s="1"/>
  <c r="E32" i="19"/>
  <c r="G32" i="19" s="1"/>
  <c r="E31" i="19"/>
  <c r="G31" i="19" s="1"/>
  <c r="E30" i="19"/>
  <c r="G30" i="19" s="1"/>
  <c r="E29" i="19"/>
  <c r="G29" i="19" s="1"/>
  <c r="E28" i="19"/>
  <c r="G28" i="19" s="1"/>
  <c r="E27" i="19"/>
  <c r="G27" i="19" s="1"/>
  <c r="E26" i="19"/>
  <c r="G26" i="19" s="1"/>
  <c r="E25" i="19"/>
  <c r="G25" i="19" s="1"/>
  <c r="E24" i="19"/>
  <c r="G24" i="19" s="1"/>
  <c r="E23" i="19"/>
  <c r="G23" i="19" s="1"/>
  <c r="E22" i="19"/>
  <c r="G22" i="19" s="1"/>
  <c r="E21" i="19"/>
  <c r="G21" i="19" s="1"/>
  <c r="E20" i="19"/>
  <c r="G20" i="19" s="1"/>
  <c r="E19" i="19"/>
  <c r="G19" i="19" s="1"/>
  <c r="E18" i="19"/>
  <c r="G18" i="19" s="1"/>
  <c r="E17" i="19"/>
  <c r="G17" i="19" s="1"/>
  <c r="E16" i="19"/>
  <c r="G16" i="19" s="1"/>
  <c r="E15" i="19"/>
  <c r="G15" i="19" s="1"/>
  <c r="E14" i="19"/>
  <c r="G14" i="19" s="1"/>
  <c r="E13" i="19"/>
  <c r="G13" i="19" s="1"/>
  <c r="E12" i="19"/>
  <c r="G12" i="19" s="1"/>
  <c r="E11" i="19"/>
  <c r="G11" i="19" s="1"/>
  <c r="E10" i="19"/>
  <c r="G10" i="19" s="1"/>
  <c r="F8" i="19"/>
  <c r="L7" i="19"/>
  <c r="E7" i="19"/>
  <c r="G7" i="19" s="1"/>
  <c r="L6" i="19"/>
  <c r="E6" i="19"/>
  <c r="G6" i="19" s="1"/>
  <c r="L5" i="19"/>
  <c r="E5" i="19"/>
  <c r="G5" i="19" s="1"/>
  <c r="E4" i="19"/>
  <c r="G4" i="19" s="1"/>
  <c r="E3" i="19"/>
  <c r="F77" i="18"/>
  <c r="L4" i="18" s="1"/>
  <c r="E76" i="18"/>
  <c r="G76" i="18" s="1"/>
  <c r="E75" i="18"/>
  <c r="G75" i="18" s="1"/>
  <c r="E74" i="18"/>
  <c r="G74" i="18" s="1"/>
  <c r="E73" i="18"/>
  <c r="G73" i="18" s="1"/>
  <c r="E72" i="18"/>
  <c r="G72" i="18" s="1"/>
  <c r="E71" i="18"/>
  <c r="G71" i="18" s="1"/>
  <c r="E70" i="18"/>
  <c r="G70" i="18" s="1"/>
  <c r="E69" i="18"/>
  <c r="G69" i="18" s="1"/>
  <c r="E68" i="18"/>
  <c r="G68" i="18" s="1"/>
  <c r="E67" i="18"/>
  <c r="G67" i="18" s="1"/>
  <c r="E66" i="18"/>
  <c r="G66" i="18" s="1"/>
  <c r="E65" i="18"/>
  <c r="G65" i="18" s="1"/>
  <c r="E64" i="18"/>
  <c r="G64" i="18" s="1"/>
  <c r="E63" i="18"/>
  <c r="G63" i="18" s="1"/>
  <c r="E62" i="18"/>
  <c r="G62" i="18" s="1"/>
  <c r="E61" i="18"/>
  <c r="G61" i="18" s="1"/>
  <c r="E60" i="18"/>
  <c r="G60" i="18" s="1"/>
  <c r="E59" i="18"/>
  <c r="G59" i="18" s="1"/>
  <c r="E58" i="18"/>
  <c r="G58" i="18" s="1"/>
  <c r="F57" i="18"/>
  <c r="L3" i="18" s="1"/>
  <c r="E56" i="18"/>
  <c r="G56" i="18" s="1"/>
  <c r="E55" i="18"/>
  <c r="G55" i="18" s="1"/>
  <c r="E54" i="18"/>
  <c r="G54" i="18" s="1"/>
  <c r="E53" i="18"/>
  <c r="G53" i="18" s="1"/>
  <c r="E52" i="18"/>
  <c r="G52" i="18" s="1"/>
  <c r="E51" i="18"/>
  <c r="G51" i="18" s="1"/>
  <c r="E50" i="18"/>
  <c r="G50" i="18" s="1"/>
  <c r="E49" i="18"/>
  <c r="G49" i="18" s="1"/>
  <c r="E48" i="18"/>
  <c r="G48" i="18" s="1"/>
  <c r="E46" i="18"/>
  <c r="G46" i="18" s="1"/>
  <c r="E45" i="18"/>
  <c r="G45" i="18" s="1"/>
  <c r="E44" i="18"/>
  <c r="G44" i="18" s="1"/>
  <c r="E43" i="18"/>
  <c r="G43" i="18" s="1"/>
  <c r="E42" i="18"/>
  <c r="G42" i="18" s="1"/>
  <c r="E41" i="18"/>
  <c r="G41" i="18" s="1"/>
  <c r="E40" i="18"/>
  <c r="G40" i="18" s="1"/>
  <c r="E39" i="18"/>
  <c r="G39" i="18" s="1"/>
  <c r="E38" i="18"/>
  <c r="G38" i="18" s="1"/>
  <c r="E37" i="18"/>
  <c r="G37" i="18" s="1"/>
  <c r="E36" i="18"/>
  <c r="G36" i="18" s="1"/>
  <c r="E35" i="18"/>
  <c r="G35" i="18" s="1"/>
  <c r="E34" i="18"/>
  <c r="G34" i="18" s="1"/>
  <c r="E33" i="18"/>
  <c r="G33" i="18" s="1"/>
  <c r="E32" i="18"/>
  <c r="G32" i="18" s="1"/>
  <c r="E31" i="18"/>
  <c r="G31" i="18" s="1"/>
  <c r="E30" i="18"/>
  <c r="G30" i="18" s="1"/>
  <c r="E29" i="18"/>
  <c r="G29" i="18" s="1"/>
  <c r="E28" i="18"/>
  <c r="G28" i="18" s="1"/>
  <c r="E27" i="18"/>
  <c r="G27" i="18" s="1"/>
  <c r="E26" i="18"/>
  <c r="G26" i="18" s="1"/>
  <c r="E25" i="18"/>
  <c r="G25" i="18" s="1"/>
  <c r="E24" i="18"/>
  <c r="G24" i="18" s="1"/>
  <c r="E23" i="18"/>
  <c r="G23" i="18" s="1"/>
  <c r="E22" i="18"/>
  <c r="G22" i="18" s="1"/>
  <c r="E21" i="18"/>
  <c r="G21" i="18" s="1"/>
  <c r="E20" i="18"/>
  <c r="G20" i="18" s="1"/>
  <c r="E19" i="18"/>
  <c r="G19" i="18" s="1"/>
  <c r="E18" i="18"/>
  <c r="G18" i="18" s="1"/>
  <c r="E17" i="18"/>
  <c r="G17" i="18" s="1"/>
  <c r="E16" i="18"/>
  <c r="G16" i="18" s="1"/>
  <c r="E15" i="18"/>
  <c r="G15" i="18" s="1"/>
  <c r="E14" i="18"/>
  <c r="G14" i="18" s="1"/>
  <c r="E13" i="18"/>
  <c r="G13" i="18" s="1"/>
  <c r="E12" i="18"/>
  <c r="G12" i="18" s="1"/>
  <c r="E11" i="18"/>
  <c r="G11" i="18" s="1"/>
  <c r="E10" i="18"/>
  <c r="G10" i="18" s="1"/>
  <c r="F8" i="18"/>
  <c r="L7" i="18"/>
  <c r="E7" i="18"/>
  <c r="G7" i="18" s="1"/>
  <c r="L6" i="18"/>
  <c r="E6" i="18"/>
  <c r="K7" i="18" s="1"/>
  <c r="L5" i="18"/>
  <c r="E5" i="18"/>
  <c r="G5" i="18" s="1"/>
  <c r="E4" i="18"/>
  <c r="G4" i="18" s="1"/>
  <c r="E3" i="18"/>
  <c r="G3" i="18" s="1"/>
  <c r="F77" i="17"/>
  <c r="E76" i="17"/>
  <c r="G76" i="17" s="1"/>
  <c r="E75" i="17"/>
  <c r="G75" i="17" s="1"/>
  <c r="E74" i="17"/>
  <c r="G74" i="17" s="1"/>
  <c r="E73" i="17"/>
  <c r="G73" i="17" s="1"/>
  <c r="E72" i="17"/>
  <c r="G72" i="17" s="1"/>
  <c r="E71" i="17"/>
  <c r="G71" i="17" s="1"/>
  <c r="E70" i="17"/>
  <c r="G70" i="17" s="1"/>
  <c r="E69" i="17"/>
  <c r="G69" i="17" s="1"/>
  <c r="E68" i="17"/>
  <c r="G68" i="17" s="1"/>
  <c r="E67" i="17"/>
  <c r="G67" i="17" s="1"/>
  <c r="E66" i="17"/>
  <c r="G66" i="17" s="1"/>
  <c r="E65" i="17"/>
  <c r="G65" i="17" s="1"/>
  <c r="E64" i="17"/>
  <c r="G64" i="17" s="1"/>
  <c r="E63" i="17"/>
  <c r="G63" i="17" s="1"/>
  <c r="E62" i="17"/>
  <c r="G62" i="17" s="1"/>
  <c r="E61" i="17"/>
  <c r="G61" i="17" s="1"/>
  <c r="E60" i="17"/>
  <c r="G60" i="17" s="1"/>
  <c r="E59" i="17"/>
  <c r="G59" i="17" s="1"/>
  <c r="E58" i="17"/>
  <c r="G58" i="17" s="1"/>
  <c r="F57" i="17"/>
  <c r="L3" i="17" s="1"/>
  <c r="E56" i="17"/>
  <c r="G56" i="17" s="1"/>
  <c r="E55" i="17"/>
  <c r="G55" i="17" s="1"/>
  <c r="E54" i="17"/>
  <c r="G54" i="17" s="1"/>
  <c r="E53" i="17"/>
  <c r="G53" i="17" s="1"/>
  <c r="E52" i="17"/>
  <c r="G52" i="17" s="1"/>
  <c r="E51" i="17"/>
  <c r="G51" i="17" s="1"/>
  <c r="E50" i="17"/>
  <c r="G50" i="17" s="1"/>
  <c r="E49" i="17"/>
  <c r="G49" i="17" s="1"/>
  <c r="E48" i="17"/>
  <c r="G48" i="17" s="1"/>
  <c r="E46" i="17"/>
  <c r="G46" i="17" s="1"/>
  <c r="E45" i="17"/>
  <c r="G45" i="17" s="1"/>
  <c r="E44" i="17"/>
  <c r="G44" i="17" s="1"/>
  <c r="E43" i="17"/>
  <c r="G43" i="17" s="1"/>
  <c r="E42" i="17"/>
  <c r="G42" i="17" s="1"/>
  <c r="E41" i="17"/>
  <c r="G41" i="17" s="1"/>
  <c r="E40" i="17"/>
  <c r="G40" i="17" s="1"/>
  <c r="E39" i="17"/>
  <c r="G39" i="17" s="1"/>
  <c r="E38" i="17"/>
  <c r="G38" i="17" s="1"/>
  <c r="E37" i="17"/>
  <c r="G37" i="17" s="1"/>
  <c r="E36" i="17"/>
  <c r="G36" i="17" s="1"/>
  <c r="E35" i="17"/>
  <c r="G35" i="17" s="1"/>
  <c r="E34" i="17"/>
  <c r="G34" i="17" s="1"/>
  <c r="E33" i="17"/>
  <c r="G33" i="17" s="1"/>
  <c r="E32" i="17"/>
  <c r="G32" i="17" s="1"/>
  <c r="E31" i="17"/>
  <c r="G31" i="17" s="1"/>
  <c r="E30" i="17"/>
  <c r="G30" i="17" s="1"/>
  <c r="E29" i="17"/>
  <c r="G29" i="17" s="1"/>
  <c r="E28" i="17"/>
  <c r="G28" i="17" s="1"/>
  <c r="E27" i="17"/>
  <c r="G27" i="17" s="1"/>
  <c r="E26" i="17"/>
  <c r="G26" i="17" s="1"/>
  <c r="E25" i="17"/>
  <c r="G25" i="17" s="1"/>
  <c r="E24" i="17"/>
  <c r="G24" i="17" s="1"/>
  <c r="E23" i="17"/>
  <c r="G23" i="17" s="1"/>
  <c r="E22" i="17"/>
  <c r="G22" i="17" s="1"/>
  <c r="E21" i="17"/>
  <c r="G21" i="17" s="1"/>
  <c r="E20" i="17"/>
  <c r="G20" i="17" s="1"/>
  <c r="E19" i="17"/>
  <c r="G19" i="17" s="1"/>
  <c r="E18" i="17"/>
  <c r="G18" i="17" s="1"/>
  <c r="E17" i="17"/>
  <c r="G17" i="17" s="1"/>
  <c r="E16" i="17"/>
  <c r="G16" i="17" s="1"/>
  <c r="E15" i="17"/>
  <c r="G15" i="17" s="1"/>
  <c r="E14" i="17"/>
  <c r="G14" i="17" s="1"/>
  <c r="E13" i="17"/>
  <c r="G13" i="17" s="1"/>
  <c r="E12" i="17"/>
  <c r="G12" i="17" s="1"/>
  <c r="E11" i="17"/>
  <c r="G11" i="17" s="1"/>
  <c r="E10" i="17"/>
  <c r="G10" i="17" s="1"/>
  <c r="F8" i="17"/>
  <c r="L7" i="17"/>
  <c r="E7" i="17"/>
  <c r="G7" i="17" s="1"/>
  <c r="L6" i="17"/>
  <c r="E6" i="17"/>
  <c r="G6" i="17" s="1"/>
  <c r="L5" i="17"/>
  <c r="E5" i="17"/>
  <c r="G5" i="17" s="1"/>
  <c r="L4" i="17"/>
  <c r="E4" i="17"/>
  <c r="G4" i="17" s="1"/>
  <c r="E3" i="17"/>
  <c r="G3" i="17" s="1"/>
  <c r="F77" i="15"/>
  <c r="L4" i="15" s="1"/>
  <c r="E76" i="15"/>
  <c r="G76" i="15" s="1"/>
  <c r="E75" i="15"/>
  <c r="G75" i="15" s="1"/>
  <c r="E74" i="15"/>
  <c r="G74" i="15" s="1"/>
  <c r="E73" i="15"/>
  <c r="G73" i="15" s="1"/>
  <c r="E72" i="15"/>
  <c r="G72" i="15" s="1"/>
  <c r="E71" i="15"/>
  <c r="G71" i="15" s="1"/>
  <c r="E70" i="15"/>
  <c r="G70" i="15" s="1"/>
  <c r="E69" i="15"/>
  <c r="G69" i="15" s="1"/>
  <c r="E68" i="15"/>
  <c r="G68" i="15" s="1"/>
  <c r="E67" i="15"/>
  <c r="G67" i="15" s="1"/>
  <c r="E66" i="15"/>
  <c r="G66" i="15" s="1"/>
  <c r="E65" i="15"/>
  <c r="G65" i="15" s="1"/>
  <c r="E64" i="15"/>
  <c r="G64" i="15" s="1"/>
  <c r="E63" i="15"/>
  <c r="G63" i="15" s="1"/>
  <c r="E62" i="15"/>
  <c r="G62" i="15" s="1"/>
  <c r="E61" i="15"/>
  <c r="G61" i="15" s="1"/>
  <c r="E60" i="15"/>
  <c r="G60" i="15" s="1"/>
  <c r="E59" i="15"/>
  <c r="G59" i="15" s="1"/>
  <c r="E58" i="15"/>
  <c r="F57" i="15"/>
  <c r="L3" i="15" s="1"/>
  <c r="E56" i="15"/>
  <c r="G56" i="15" s="1"/>
  <c r="E55" i="15"/>
  <c r="G55" i="15" s="1"/>
  <c r="E54" i="15"/>
  <c r="G54" i="15" s="1"/>
  <c r="E53" i="15"/>
  <c r="G53" i="15" s="1"/>
  <c r="E52" i="15"/>
  <c r="G52" i="15" s="1"/>
  <c r="E51" i="15"/>
  <c r="G51" i="15" s="1"/>
  <c r="E50" i="15"/>
  <c r="G50" i="15" s="1"/>
  <c r="E49" i="15"/>
  <c r="G49" i="15" s="1"/>
  <c r="E48" i="15"/>
  <c r="G48" i="15" s="1"/>
  <c r="E47" i="15"/>
  <c r="G47" i="15" s="1"/>
  <c r="E46" i="15"/>
  <c r="G46" i="15" s="1"/>
  <c r="E45" i="15"/>
  <c r="G45" i="15" s="1"/>
  <c r="E44" i="15"/>
  <c r="G44" i="15" s="1"/>
  <c r="E43" i="15"/>
  <c r="G43" i="15" s="1"/>
  <c r="E42" i="15"/>
  <c r="G42" i="15" s="1"/>
  <c r="E41" i="15"/>
  <c r="G41" i="15" s="1"/>
  <c r="E40" i="15"/>
  <c r="G40" i="15" s="1"/>
  <c r="E39" i="15"/>
  <c r="G39" i="15" s="1"/>
  <c r="E38" i="15"/>
  <c r="G38" i="15" s="1"/>
  <c r="E37" i="15"/>
  <c r="G37" i="15" s="1"/>
  <c r="E36" i="15"/>
  <c r="G36" i="15" s="1"/>
  <c r="E35" i="15"/>
  <c r="G35" i="15" s="1"/>
  <c r="E34" i="15"/>
  <c r="G34" i="15" s="1"/>
  <c r="E33" i="15"/>
  <c r="G33" i="15" s="1"/>
  <c r="E32" i="15"/>
  <c r="G32" i="15" s="1"/>
  <c r="E31" i="15"/>
  <c r="G31" i="15" s="1"/>
  <c r="E30" i="15"/>
  <c r="G30" i="15" s="1"/>
  <c r="E29" i="15"/>
  <c r="G29" i="15" s="1"/>
  <c r="E28" i="15"/>
  <c r="G28" i="15" s="1"/>
  <c r="E27" i="15"/>
  <c r="G27" i="15" s="1"/>
  <c r="E26" i="15"/>
  <c r="G26" i="15" s="1"/>
  <c r="E25" i="15"/>
  <c r="G25" i="15" s="1"/>
  <c r="E24" i="15"/>
  <c r="G24" i="15" s="1"/>
  <c r="E23" i="15"/>
  <c r="G23" i="15" s="1"/>
  <c r="E22" i="15"/>
  <c r="G22" i="15" s="1"/>
  <c r="E21" i="15"/>
  <c r="G21" i="15" s="1"/>
  <c r="E20" i="15"/>
  <c r="G20" i="15" s="1"/>
  <c r="E19" i="15"/>
  <c r="G19" i="15" s="1"/>
  <c r="E18" i="15"/>
  <c r="G18" i="15" s="1"/>
  <c r="E17" i="15"/>
  <c r="G17" i="15" s="1"/>
  <c r="E16" i="15"/>
  <c r="G16" i="15" s="1"/>
  <c r="E15" i="15"/>
  <c r="G15" i="15" s="1"/>
  <c r="E14" i="15"/>
  <c r="G14" i="15" s="1"/>
  <c r="E13" i="15"/>
  <c r="G13" i="15" s="1"/>
  <c r="E12" i="15"/>
  <c r="G12" i="15" s="1"/>
  <c r="E11" i="15"/>
  <c r="G11" i="15" s="1"/>
  <c r="E10" i="15"/>
  <c r="G10" i="15" s="1"/>
  <c r="F8" i="15"/>
  <c r="L7" i="15"/>
  <c r="E7" i="15"/>
  <c r="G7" i="15" s="1"/>
  <c r="L6" i="15"/>
  <c r="E6" i="15"/>
  <c r="G6" i="15" s="1"/>
  <c r="L5" i="15"/>
  <c r="E5" i="15"/>
  <c r="G5" i="15" s="1"/>
  <c r="E4" i="15"/>
  <c r="G4" i="15" s="1"/>
  <c r="E3" i="15"/>
  <c r="G3" i="15" s="1"/>
  <c r="F77" i="12"/>
  <c r="L4" i="12" s="1"/>
  <c r="E76" i="12"/>
  <c r="G76" i="12" s="1"/>
  <c r="E75" i="12"/>
  <c r="G75" i="12" s="1"/>
  <c r="E74" i="12"/>
  <c r="G74" i="12" s="1"/>
  <c r="E73" i="12"/>
  <c r="G73" i="12" s="1"/>
  <c r="E72" i="12"/>
  <c r="G72" i="12" s="1"/>
  <c r="E71" i="12"/>
  <c r="G71" i="12" s="1"/>
  <c r="E70" i="12"/>
  <c r="G70" i="12" s="1"/>
  <c r="E69" i="12"/>
  <c r="G69" i="12" s="1"/>
  <c r="E68" i="12"/>
  <c r="G68" i="12" s="1"/>
  <c r="E67" i="12"/>
  <c r="G67" i="12" s="1"/>
  <c r="E66" i="12"/>
  <c r="G66" i="12" s="1"/>
  <c r="E65" i="12"/>
  <c r="G65" i="12" s="1"/>
  <c r="E64" i="12"/>
  <c r="G64" i="12" s="1"/>
  <c r="E63" i="12"/>
  <c r="G63" i="12" s="1"/>
  <c r="E62" i="12"/>
  <c r="G62" i="12" s="1"/>
  <c r="E61" i="12"/>
  <c r="G61" i="12" s="1"/>
  <c r="E60" i="12"/>
  <c r="G60" i="12" s="1"/>
  <c r="E59" i="12"/>
  <c r="G59" i="12" s="1"/>
  <c r="E58" i="12"/>
  <c r="G58" i="12" s="1"/>
  <c r="F57" i="12"/>
  <c r="L3" i="12" s="1"/>
  <c r="E56" i="12"/>
  <c r="G56" i="12" s="1"/>
  <c r="E55" i="12"/>
  <c r="G55" i="12" s="1"/>
  <c r="E54" i="12"/>
  <c r="G54" i="12" s="1"/>
  <c r="E53" i="12"/>
  <c r="G53" i="12" s="1"/>
  <c r="E52" i="12"/>
  <c r="G52" i="12" s="1"/>
  <c r="E51" i="12"/>
  <c r="G51" i="12" s="1"/>
  <c r="E50" i="12"/>
  <c r="G50" i="12" s="1"/>
  <c r="E49" i="12"/>
  <c r="G49" i="12" s="1"/>
  <c r="E48" i="12"/>
  <c r="G48" i="12" s="1"/>
  <c r="E47" i="12"/>
  <c r="G47" i="12" s="1"/>
  <c r="E46" i="12"/>
  <c r="G46" i="12" s="1"/>
  <c r="E45" i="12"/>
  <c r="G45" i="12" s="1"/>
  <c r="E44" i="12"/>
  <c r="G44" i="12" s="1"/>
  <c r="E43" i="12"/>
  <c r="G43" i="12" s="1"/>
  <c r="E42" i="12"/>
  <c r="G42" i="12" s="1"/>
  <c r="E41" i="12"/>
  <c r="G41" i="12" s="1"/>
  <c r="E40" i="12"/>
  <c r="G40" i="12" s="1"/>
  <c r="E39" i="12"/>
  <c r="G39" i="12" s="1"/>
  <c r="E38" i="12"/>
  <c r="G38" i="12" s="1"/>
  <c r="E37" i="12"/>
  <c r="G37" i="12" s="1"/>
  <c r="E36" i="12"/>
  <c r="G36" i="12" s="1"/>
  <c r="E35" i="12"/>
  <c r="G35" i="12" s="1"/>
  <c r="E34" i="12"/>
  <c r="G34" i="12" s="1"/>
  <c r="E33" i="12"/>
  <c r="G33" i="12" s="1"/>
  <c r="E32" i="12"/>
  <c r="G32" i="12" s="1"/>
  <c r="E31" i="12"/>
  <c r="G31" i="12" s="1"/>
  <c r="E30" i="12"/>
  <c r="G30" i="12" s="1"/>
  <c r="E29" i="12"/>
  <c r="G29" i="12" s="1"/>
  <c r="E28" i="12"/>
  <c r="G28" i="12" s="1"/>
  <c r="E27" i="12"/>
  <c r="G27" i="12" s="1"/>
  <c r="E26" i="12"/>
  <c r="G26" i="12" s="1"/>
  <c r="E25" i="12"/>
  <c r="G25" i="12" s="1"/>
  <c r="E24" i="12"/>
  <c r="G24" i="12" s="1"/>
  <c r="E23" i="12"/>
  <c r="G23" i="12" s="1"/>
  <c r="E22" i="12"/>
  <c r="G22" i="12" s="1"/>
  <c r="E21" i="12"/>
  <c r="G21" i="12" s="1"/>
  <c r="E20" i="12"/>
  <c r="G20" i="12" s="1"/>
  <c r="E19" i="12"/>
  <c r="G19" i="12" s="1"/>
  <c r="E17" i="12"/>
  <c r="G17" i="12" s="1"/>
  <c r="E16" i="12"/>
  <c r="G16" i="12" s="1"/>
  <c r="E15" i="12"/>
  <c r="G15" i="12" s="1"/>
  <c r="E14" i="12"/>
  <c r="G14" i="12" s="1"/>
  <c r="E13" i="12"/>
  <c r="G13" i="12" s="1"/>
  <c r="E12" i="12"/>
  <c r="G12" i="12" s="1"/>
  <c r="E11" i="12"/>
  <c r="G11" i="12" s="1"/>
  <c r="E10" i="12"/>
  <c r="G10" i="12" s="1"/>
  <c r="F8" i="12"/>
  <c r="L7" i="12"/>
  <c r="E7" i="12"/>
  <c r="G7" i="12" s="1"/>
  <c r="L6" i="12"/>
  <c r="E6" i="12"/>
  <c r="G6" i="12" s="1"/>
  <c r="L5" i="12"/>
  <c r="E5" i="12"/>
  <c r="K6" i="12" s="1"/>
  <c r="E4" i="12"/>
  <c r="G4" i="12" s="1"/>
  <c r="E3" i="12"/>
  <c r="G3" i="12" s="1"/>
  <c r="F77" i="11"/>
  <c r="L4" i="11" s="1"/>
  <c r="E76" i="11"/>
  <c r="G76" i="11" s="1"/>
  <c r="E75" i="11"/>
  <c r="G75" i="11" s="1"/>
  <c r="E74" i="11"/>
  <c r="G74" i="11" s="1"/>
  <c r="E73" i="11"/>
  <c r="G73" i="11" s="1"/>
  <c r="E72" i="11"/>
  <c r="G72" i="11" s="1"/>
  <c r="E71" i="11"/>
  <c r="G71" i="11" s="1"/>
  <c r="E70" i="11"/>
  <c r="G70" i="11" s="1"/>
  <c r="E69" i="11"/>
  <c r="G69" i="11" s="1"/>
  <c r="E68" i="11"/>
  <c r="G68" i="11" s="1"/>
  <c r="E67" i="11"/>
  <c r="G67" i="11" s="1"/>
  <c r="E66" i="11"/>
  <c r="G66" i="11" s="1"/>
  <c r="E65" i="11"/>
  <c r="G65" i="11" s="1"/>
  <c r="E64" i="11"/>
  <c r="G64" i="11" s="1"/>
  <c r="E63" i="11"/>
  <c r="G63" i="11" s="1"/>
  <c r="E62" i="11"/>
  <c r="G62" i="11" s="1"/>
  <c r="E61" i="11"/>
  <c r="G61" i="11" s="1"/>
  <c r="E60" i="11"/>
  <c r="G60" i="11" s="1"/>
  <c r="E59" i="11"/>
  <c r="G59" i="11" s="1"/>
  <c r="E58" i="11"/>
  <c r="G58" i="11" s="1"/>
  <c r="F57" i="11"/>
  <c r="L3" i="11" s="1"/>
  <c r="E56" i="11"/>
  <c r="G56" i="11" s="1"/>
  <c r="E55" i="11"/>
  <c r="G55" i="11" s="1"/>
  <c r="E54" i="11"/>
  <c r="G54" i="11" s="1"/>
  <c r="E53" i="11"/>
  <c r="G53" i="11" s="1"/>
  <c r="E52" i="11"/>
  <c r="G52" i="11" s="1"/>
  <c r="E51" i="11"/>
  <c r="G51" i="11" s="1"/>
  <c r="E50" i="11"/>
  <c r="G50" i="11" s="1"/>
  <c r="E49" i="11"/>
  <c r="G49" i="11" s="1"/>
  <c r="E48" i="11"/>
  <c r="G48" i="11" s="1"/>
  <c r="E47" i="11"/>
  <c r="G47" i="11" s="1"/>
  <c r="E46" i="11"/>
  <c r="G46" i="11" s="1"/>
  <c r="E45" i="11"/>
  <c r="G45" i="11" s="1"/>
  <c r="E44" i="11"/>
  <c r="G44" i="11" s="1"/>
  <c r="E43" i="11"/>
  <c r="G43" i="11" s="1"/>
  <c r="E42" i="11"/>
  <c r="G42" i="11" s="1"/>
  <c r="E41" i="11"/>
  <c r="G41" i="11" s="1"/>
  <c r="E40" i="11"/>
  <c r="G40" i="11" s="1"/>
  <c r="E39" i="11"/>
  <c r="G39" i="11" s="1"/>
  <c r="E38" i="11"/>
  <c r="G38" i="11" s="1"/>
  <c r="E37" i="11"/>
  <c r="G37" i="11" s="1"/>
  <c r="E36" i="11"/>
  <c r="G36" i="11" s="1"/>
  <c r="E35" i="11"/>
  <c r="G35" i="11" s="1"/>
  <c r="E34" i="11"/>
  <c r="G34" i="11" s="1"/>
  <c r="E33" i="11"/>
  <c r="G33" i="11" s="1"/>
  <c r="E32" i="11"/>
  <c r="G32" i="11" s="1"/>
  <c r="E31" i="11"/>
  <c r="G31" i="11" s="1"/>
  <c r="E30" i="11"/>
  <c r="G30" i="11" s="1"/>
  <c r="E29" i="11"/>
  <c r="G29" i="11" s="1"/>
  <c r="E28" i="11"/>
  <c r="G28" i="11" s="1"/>
  <c r="E27" i="11"/>
  <c r="G27" i="11" s="1"/>
  <c r="E26" i="11"/>
  <c r="G26" i="11" s="1"/>
  <c r="E25" i="11"/>
  <c r="G25" i="11" s="1"/>
  <c r="E24" i="11"/>
  <c r="G24" i="11" s="1"/>
  <c r="E23" i="11"/>
  <c r="G23" i="11" s="1"/>
  <c r="E22" i="11"/>
  <c r="G22" i="11" s="1"/>
  <c r="E21" i="11"/>
  <c r="G21" i="11" s="1"/>
  <c r="E20" i="11"/>
  <c r="G20" i="11" s="1"/>
  <c r="E19" i="11"/>
  <c r="G19" i="11" s="1"/>
  <c r="E18" i="11"/>
  <c r="G18" i="11" s="1"/>
  <c r="E17" i="11"/>
  <c r="G17" i="11" s="1"/>
  <c r="E16" i="11"/>
  <c r="G16" i="11" s="1"/>
  <c r="E15" i="11"/>
  <c r="G15" i="11" s="1"/>
  <c r="E14" i="11"/>
  <c r="G14" i="11" s="1"/>
  <c r="E13" i="11"/>
  <c r="G13" i="11" s="1"/>
  <c r="E12" i="11"/>
  <c r="G12" i="11" s="1"/>
  <c r="E11" i="11"/>
  <c r="G11" i="11" s="1"/>
  <c r="E10" i="11"/>
  <c r="G10" i="11" s="1"/>
  <c r="F8" i="11"/>
  <c r="L7" i="11"/>
  <c r="E7" i="11"/>
  <c r="G7" i="11" s="1"/>
  <c r="L6" i="11"/>
  <c r="E6" i="11"/>
  <c r="G6" i="11" s="1"/>
  <c r="L5" i="11"/>
  <c r="E5" i="11"/>
  <c r="G5" i="11" s="1"/>
  <c r="E4" i="11"/>
  <c r="G4" i="11" s="1"/>
  <c r="E3" i="11"/>
  <c r="F77" i="9"/>
  <c r="L4" i="9" s="1"/>
  <c r="E76" i="9"/>
  <c r="G76" i="9" s="1"/>
  <c r="E75" i="9"/>
  <c r="G75" i="9" s="1"/>
  <c r="E74" i="9"/>
  <c r="G74" i="9" s="1"/>
  <c r="E73" i="9"/>
  <c r="G73" i="9" s="1"/>
  <c r="E72" i="9"/>
  <c r="G72" i="9" s="1"/>
  <c r="E71" i="9"/>
  <c r="G71" i="9" s="1"/>
  <c r="E70" i="9"/>
  <c r="G70" i="9" s="1"/>
  <c r="E69" i="9"/>
  <c r="G69" i="9" s="1"/>
  <c r="E68" i="9"/>
  <c r="G68" i="9" s="1"/>
  <c r="E67" i="9"/>
  <c r="G67" i="9" s="1"/>
  <c r="E66" i="9"/>
  <c r="G66" i="9" s="1"/>
  <c r="E65" i="9"/>
  <c r="G65" i="9" s="1"/>
  <c r="E64" i="9"/>
  <c r="G64" i="9" s="1"/>
  <c r="E63" i="9"/>
  <c r="G63" i="9" s="1"/>
  <c r="E62" i="9"/>
  <c r="G62" i="9" s="1"/>
  <c r="E61" i="9"/>
  <c r="G61" i="9" s="1"/>
  <c r="E60" i="9"/>
  <c r="G60" i="9" s="1"/>
  <c r="E59" i="9"/>
  <c r="G59" i="9" s="1"/>
  <c r="E58" i="9"/>
  <c r="G58" i="9" s="1"/>
  <c r="F57" i="9"/>
  <c r="L3" i="9" s="1"/>
  <c r="E56" i="9"/>
  <c r="G56" i="9" s="1"/>
  <c r="E55" i="9"/>
  <c r="G55" i="9" s="1"/>
  <c r="E54" i="9"/>
  <c r="G54" i="9" s="1"/>
  <c r="E53" i="9"/>
  <c r="G53" i="9" s="1"/>
  <c r="E52" i="9"/>
  <c r="G52" i="9" s="1"/>
  <c r="E51" i="9"/>
  <c r="G51" i="9" s="1"/>
  <c r="E50" i="9"/>
  <c r="G50" i="9" s="1"/>
  <c r="E49" i="9"/>
  <c r="G49" i="9" s="1"/>
  <c r="E48" i="9"/>
  <c r="G48" i="9" s="1"/>
  <c r="E47" i="9"/>
  <c r="G47" i="9" s="1"/>
  <c r="E46" i="9"/>
  <c r="G46" i="9" s="1"/>
  <c r="E45" i="9"/>
  <c r="G45" i="9" s="1"/>
  <c r="E44" i="9"/>
  <c r="G44" i="9" s="1"/>
  <c r="E43" i="9"/>
  <c r="G43" i="9" s="1"/>
  <c r="E42" i="9"/>
  <c r="G42" i="9" s="1"/>
  <c r="E41" i="9"/>
  <c r="G41" i="9" s="1"/>
  <c r="E40" i="9"/>
  <c r="G40" i="9" s="1"/>
  <c r="E39" i="9"/>
  <c r="G39" i="9" s="1"/>
  <c r="E38" i="9"/>
  <c r="G38" i="9" s="1"/>
  <c r="E37" i="9"/>
  <c r="G37" i="9" s="1"/>
  <c r="E36" i="9"/>
  <c r="G36" i="9" s="1"/>
  <c r="E35" i="9"/>
  <c r="G35" i="9" s="1"/>
  <c r="E34" i="9"/>
  <c r="G34" i="9" s="1"/>
  <c r="E33" i="9"/>
  <c r="G33" i="9" s="1"/>
  <c r="E32" i="9"/>
  <c r="G32" i="9" s="1"/>
  <c r="E31" i="9"/>
  <c r="G31" i="9" s="1"/>
  <c r="E30" i="9"/>
  <c r="G30" i="9" s="1"/>
  <c r="E29" i="9"/>
  <c r="G29" i="9" s="1"/>
  <c r="E28" i="9"/>
  <c r="G28" i="9" s="1"/>
  <c r="E27" i="9"/>
  <c r="G27" i="9" s="1"/>
  <c r="E26" i="9"/>
  <c r="G26" i="9" s="1"/>
  <c r="E25" i="9"/>
  <c r="G25" i="9" s="1"/>
  <c r="E24" i="9"/>
  <c r="G24" i="9" s="1"/>
  <c r="E23" i="9"/>
  <c r="G23" i="9" s="1"/>
  <c r="E22" i="9"/>
  <c r="G22" i="9" s="1"/>
  <c r="E21" i="9"/>
  <c r="G21" i="9" s="1"/>
  <c r="E20" i="9"/>
  <c r="G20" i="9" s="1"/>
  <c r="E19" i="9"/>
  <c r="G19" i="9" s="1"/>
  <c r="E18" i="9"/>
  <c r="G18" i="9" s="1"/>
  <c r="E17" i="9"/>
  <c r="G17" i="9" s="1"/>
  <c r="E16" i="9"/>
  <c r="G16" i="9" s="1"/>
  <c r="E15" i="9"/>
  <c r="G15" i="9" s="1"/>
  <c r="E14" i="9"/>
  <c r="G14" i="9" s="1"/>
  <c r="E13" i="9"/>
  <c r="G13" i="9" s="1"/>
  <c r="E12" i="9"/>
  <c r="G12" i="9" s="1"/>
  <c r="E11" i="9"/>
  <c r="G11" i="9" s="1"/>
  <c r="E10" i="9"/>
  <c r="G10" i="9" s="1"/>
  <c r="F8" i="9"/>
  <c r="L7" i="9"/>
  <c r="E7" i="9"/>
  <c r="G7" i="9" s="1"/>
  <c r="L6" i="9"/>
  <c r="L5" i="9"/>
  <c r="F77" i="8"/>
  <c r="L4" i="8" s="1"/>
  <c r="E76" i="8"/>
  <c r="G76" i="8" s="1"/>
  <c r="E75" i="8"/>
  <c r="G75" i="8" s="1"/>
  <c r="E74" i="8"/>
  <c r="G74" i="8" s="1"/>
  <c r="E73" i="8"/>
  <c r="G73" i="8" s="1"/>
  <c r="E72" i="8"/>
  <c r="G72" i="8" s="1"/>
  <c r="E71" i="8"/>
  <c r="G71" i="8" s="1"/>
  <c r="E70" i="8"/>
  <c r="G70" i="8" s="1"/>
  <c r="E69" i="8"/>
  <c r="G69" i="8" s="1"/>
  <c r="E68" i="8"/>
  <c r="G68" i="8" s="1"/>
  <c r="E67" i="8"/>
  <c r="G67" i="8" s="1"/>
  <c r="E66" i="8"/>
  <c r="G66" i="8" s="1"/>
  <c r="E65" i="8"/>
  <c r="G65" i="8" s="1"/>
  <c r="E64" i="8"/>
  <c r="G64" i="8" s="1"/>
  <c r="E63" i="8"/>
  <c r="G63" i="8" s="1"/>
  <c r="E62" i="8"/>
  <c r="G62" i="8" s="1"/>
  <c r="E61" i="8"/>
  <c r="G61" i="8" s="1"/>
  <c r="E60" i="8"/>
  <c r="G60" i="8" s="1"/>
  <c r="E59" i="8"/>
  <c r="G59" i="8" s="1"/>
  <c r="E58" i="8"/>
  <c r="F57" i="8"/>
  <c r="L3" i="8" s="1"/>
  <c r="E56" i="8"/>
  <c r="G56" i="8" s="1"/>
  <c r="E55" i="8"/>
  <c r="G55" i="8" s="1"/>
  <c r="E54" i="8"/>
  <c r="G54" i="8" s="1"/>
  <c r="E53" i="8"/>
  <c r="G53" i="8" s="1"/>
  <c r="E52" i="8"/>
  <c r="G52" i="8" s="1"/>
  <c r="E51" i="8"/>
  <c r="G51" i="8" s="1"/>
  <c r="E50" i="8"/>
  <c r="G50" i="8" s="1"/>
  <c r="E49" i="8"/>
  <c r="G49" i="8" s="1"/>
  <c r="E48" i="8"/>
  <c r="G48" i="8" s="1"/>
  <c r="E47" i="8"/>
  <c r="G47" i="8" s="1"/>
  <c r="E46" i="8"/>
  <c r="G46" i="8" s="1"/>
  <c r="E45" i="8"/>
  <c r="G45" i="8" s="1"/>
  <c r="E44" i="8"/>
  <c r="G44" i="8" s="1"/>
  <c r="E43" i="8"/>
  <c r="G43" i="8" s="1"/>
  <c r="E42" i="8"/>
  <c r="G42" i="8" s="1"/>
  <c r="E41" i="8"/>
  <c r="G41" i="8" s="1"/>
  <c r="E40" i="8"/>
  <c r="G40" i="8" s="1"/>
  <c r="E39" i="8"/>
  <c r="G39" i="8" s="1"/>
  <c r="E38" i="8"/>
  <c r="G38" i="8" s="1"/>
  <c r="E37" i="8"/>
  <c r="G37" i="8" s="1"/>
  <c r="E36" i="8"/>
  <c r="G36" i="8" s="1"/>
  <c r="E35" i="8"/>
  <c r="G35" i="8" s="1"/>
  <c r="E34" i="8"/>
  <c r="G34" i="8" s="1"/>
  <c r="E33" i="8"/>
  <c r="G33" i="8" s="1"/>
  <c r="E32" i="8"/>
  <c r="G32" i="8" s="1"/>
  <c r="E31" i="8"/>
  <c r="G31" i="8" s="1"/>
  <c r="E30" i="8"/>
  <c r="G30" i="8" s="1"/>
  <c r="E29" i="8"/>
  <c r="G29" i="8" s="1"/>
  <c r="E28" i="8"/>
  <c r="G28" i="8" s="1"/>
  <c r="E27" i="8"/>
  <c r="G27" i="8" s="1"/>
  <c r="E26" i="8"/>
  <c r="G26" i="8" s="1"/>
  <c r="E25" i="8"/>
  <c r="G25" i="8" s="1"/>
  <c r="E24" i="8"/>
  <c r="G24" i="8" s="1"/>
  <c r="E23" i="8"/>
  <c r="G23" i="8" s="1"/>
  <c r="E22" i="8"/>
  <c r="G22" i="8" s="1"/>
  <c r="E21" i="8"/>
  <c r="G21" i="8" s="1"/>
  <c r="E20" i="8"/>
  <c r="G20" i="8" s="1"/>
  <c r="E19" i="8"/>
  <c r="G19" i="8" s="1"/>
  <c r="E18" i="8"/>
  <c r="G18" i="8" s="1"/>
  <c r="E17" i="8"/>
  <c r="G17" i="8" s="1"/>
  <c r="E16" i="8"/>
  <c r="G16" i="8" s="1"/>
  <c r="E15" i="8"/>
  <c r="G15" i="8" s="1"/>
  <c r="E14" i="8"/>
  <c r="G14" i="8" s="1"/>
  <c r="E13" i="8"/>
  <c r="G13" i="8" s="1"/>
  <c r="E12" i="8"/>
  <c r="G12" i="8" s="1"/>
  <c r="E11" i="8"/>
  <c r="G11" i="8" s="1"/>
  <c r="E10" i="8"/>
  <c r="G10" i="8" s="1"/>
  <c r="F8" i="8"/>
  <c r="L7" i="8"/>
  <c r="E7" i="8"/>
  <c r="G7" i="8" s="1"/>
  <c r="L6" i="8"/>
  <c r="E6" i="8"/>
  <c r="G6" i="8" s="1"/>
  <c r="L5" i="8"/>
  <c r="E5" i="8"/>
  <c r="K6" i="8" s="1"/>
  <c r="E4" i="8"/>
  <c r="G4" i="8" s="1"/>
  <c r="E3" i="8"/>
  <c r="F77" i="7"/>
  <c r="L4" i="7" s="1"/>
  <c r="E76" i="7"/>
  <c r="G76" i="7" s="1"/>
  <c r="E75" i="7"/>
  <c r="G75" i="7" s="1"/>
  <c r="E74" i="7"/>
  <c r="G74" i="7" s="1"/>
  <c r="E73" i="7"/>
  <c r="G73" i="7" s="1"/>
  <c r="E72" i="7"/>
  <c r="G72" i="7" s="1"/>
  <c r="E71" i="7"/>
  <c r="G71" i="7" s="1"/>
  <c r="E70" i="7"/>
  <c r="G70" i="7" s="1"/>
  <c r="E69" i="7"/>
  <c r="G69" i="7" s="1"/>
  <c r="E68" i="7"/>
  <c r="G68" i="7" s="1"/>
  <c r="E67" i="7"/>
  <c r="G67" i="7" s="1"/>
  <c r="E66" i="7"/>
  <c r="G66" i="7" s="1"/>
  <c r="E65" i="7"/>
  <c r="G65" i="7" s="1"/>
  <c r="E64" i="7"/>
  <c r="G64" i="7" s="1"/>
  <c r="E63" i="7"/>
  <c r="G63" i="7" s="1"/>
  <c r="E62" i="7"/>
  <c r="G62" i="7" s="1"/>
  <c r="E61" i="7"/>
  <c r="G61" i="7" s="1"/>
  <c r="E60" i="7"/>
  <c r="G60" i="7" s="1"/>
  <c r="E59" i="7"/>
  <c r="G59" i="7" s="1"/>
  <c r="E58" i="7"/>
  <c r="F57" i="7"/>
  <c r="L3" i="7" s="1"/>
  <c r="E56" i="7"/>
  <c r="G56" i="7" s="1"/>
  <c r="E55" i="7"/>
  <c r="G55" i="7" s="1"/>
  <c r="E54" i="7"/>
  <c r="G54" i="7" s="1"/>
  <c r="E53" i="7"/>
  <c r="G53" i="7" s="1"/>
  <c r="E52" i="7"/>
  <c r="G52" i="7" s="1"/>
  <c r="E51" i="7"/>
  <c r="G51" i="7" s="1"/>
  <c r="E50" i="7"/>
  <c r="G50" i="7" s="1"/>
  <c r="E49" i="7"/>
  <c r="G49" i="7" s="1"/>
  <c r="E48" i="7"/>
  <c r="G48" i="7" s="1"/>
  <c r="E47" i="7"/>
  <c r="G47" i="7" s="1"/>
  <c r="E46" i="7"/>
  <c r="G46" i="7" s="1"/>
  <c r="E45" i="7"/>
  <c r="G45" i="7" s="1"/>
  <c r="E44" i="7"/>
  <c r="G44" i="7" s="1"/>
  <c r="E43" i="7"/>
  <c r="G43" i="7" s="1"/>
  <c r="E42" i="7"/>
  <c r="G42" i="7" s="1"/>
  <c r="E41" i="7"/>
  <c r="G41" i="7" s="1"/>
  <c r="E40" i="7"/>
  <c r="G40" i="7" s="1"/>
  <c r="E39" i="7"/>
  <c r="G39" i="7" s="1"/>
  <c r="E38" i="7"/>
  <c r="G38" i="7" s="1"/>
  <c r="E37" i="7"/>
  <c r="G37" i="7" s="1"/>
  <c r="E36" i="7"/>
  <c r="G36" i="7" s="1"/>
  <c r="E35" i="7"/>
  <c r="G35" i="7" s="1"/>
  <c r="E34" i="7"/>
  <c r="G34" i="7" s="1"/>
  <c r="E33" i="7"/>
  <c r="G33" i="7" s="1"/>
  <c r="E32" i="7"/>
  <c r="G32" i="7" s="1"/>
  <c r="E31" i="7"/>
  <c r="G31" i="7" s="1"/>
  <c r="E30" i="7"/>
  <c r="G30" i="7" s="1"/>
  <c r="E29" i="7"/>
  <c r="G29" i="7" s="1"/>
  <c r="E28" i="7"/>
  <c r="G28" i="7" s="1"/>
  <c r="E27" i="7"/>
  <c r="G27" i="7" s="1"/>
  <c r="E26" i="7"/>
  <c r="G26" i="7" s="1"/>
  <c r="E25" i="7"/>
  <c r="G25" i="7" s="1"/>
  <c r="E24" i="7"/>
  <c r="G24" i="7" s="1"/>
  <c r="E23" i="7"/>
  <c r="G23" i="7" s="1"/>
  <c r="E22" i="7"/>
  <c r="G22" i="7" s="1"/>
  <c r="E21" i="7"/>
  <c r="G21" i="7" s="1"/>
  <c r="E20" i="7"/>
  <c r="E19" i="7"/>
  <c r="G19" i="7" s="1"/>
  <c r="E18" i="7"/>
  <c r="G18" i="7" s="1"/>
  <c r="E17" i="7"/>
  <c r="G17" i="7" s="1"/>
  <c r="E15" i="7"/>
  <c r="G15" i="7" s="1"/>
  <c r="E14" i="7"/>
  <c r="G14" i="7" s="1"/>
  <c r="E13" i="7"/>
  <c r="G13" i="7" s="1"/>
  <c r="E12" i="7"/>
  <c r="G12" i="7" s="1"/>
  <c r="E11" i="7"/>
  <c r="G11" i="7" s="1"/>
  <c r="E10" i="7"/>
  <c r="G10" i="7" s="1"/>
  <c r="F8" i="7"/>
  <c r="L7" i="7"/>
  <c r="E7" i="7"/>
  <c r="G7" i="7" s="1"/>
  <c r="L6" i="7"/>
  <c r="E6" i="7"/>
  <c r="G6" i="7" s="1"/>
  <c r="L5" i="7"/>
  <c r="E4" i="7"/>
  <c r="E3" i="7"/>
  <c r="G3" i="7" s="1"/>
  <c r="L8" i="21" l="1"/>
  <c r="L8" i="20"/>
  <c r="L8" i="19"/>
  <c r="M7" i="18"/>
  <c r="L8" i="18"/>
  <c r="L8" i="17"/>
  <c r="L8" i="15"/>
  <c r="L8" i="12"/>
  <c r="M6" i="12"/>
  <c r="M6" i="8"/>
  <c r="L8" i="11"/>
  <c r="M6" i="9"/>
  <c r="L8" i="9"/>
  <c r="L8" i="8"/>
  <c r="L8" i="7"/>
  <c r="G6" i="18"/>
  <c r="G8" i="18" s="1"/>
  <c r="K5" i="8"/>
  <c r="M5" i="8" s="1"/>
  <c r="K5" i="7"/>
  <c r="M5" i="7" s="1"/>
  <c r="K6" i="19"/>
  <c r="M6" i="19" s="1"/>
  <c r="K5" i="18"/>
  <c r="M5" i="18" s="1"/>
  <c r="K5" i="21"/>
  <c r="M5" i="21" s="1"/>
  <c r="G3" i="21"/>
  <c r="G8" i="21" s="1"/>
  <c r="E77" i="21"/>
  <c r="K4" i="21" s="1"/>
  <c r="E77" i="20"/>
  <c r="G77" i="20" s="1"/>
  <c r="E8" i="20"/>
  <c r="G58" i="20"/>
  <c r="K5" i="20"/>
  <c r="M5" i="20" s="1"/>
  <c r="K6" i="20"/>
  <c r="M6" i="20" s="1"/>
  <c r="G3" i="20"/>
  <c r="G8" i="20" s="1"/>
  <c r="K5" i="19"/>
  <c r="M5" i="19" s="1"/>
  <c r="G3" i="19"/>
  <c r="G8" i="19" s="1"/>
  <c r="E77" i="19"/>
  <c r="G77" i="19" s="1"/>
  <c r="E8" i="19"/>
  <c r="G58" i="19"/>
  <c r="E77" i="18"/>
  <c r="G77" i="18" s="1"/>
  <c r="E8" i="18"/>
  <c r="E57" i="18"/>
  <c r="G57" i="18" s="1"/>
  <c r="K6" i="18"/>
  <c r="M6" i="18" s="1"/>
  <c r="K6" i="17"/>
  <c r="M6" i="17" s="1"/>
  <c r="E8" i="17"/>
  <c r="E77" i="17"/>
  <c r="K4" i="17" s="1"/>
  <c r="E77" i="15"/>
  <c r="G77" i="15" s="1"/>
  <c r="K5" i="15"/>
  <c r="M5" i="15" s="1"/>
  <c r="G8" i="15"/>
  <c r="G5" i="12"/>
  <c r="G8" i="12" s="1"/>
  <c r="E8" i="12"/>
  <c r="E77" i="12"/>
  <c r="K4" i="12" s="1"/>
  <c r="K5" i="11"/>
  <c r="M5" i="11" s="1"/>
  <c r="G3" i="11"/>
  <c r="G8" i="11" s="1"/>
  <c r="K6" i="11"/>
  <c r="M6" i="11" s="1"/>
  <c r="E77" i="11"/>
  <c r="K4" i="11" s="1"/>
  <c r="E8" i="11"/>
  <c r="G5" i="9"/>
  <c r="G8" i="9" s="1"/>
  <c r="E77" i="9"/>
  <c r="K4" i="9" s="1"/>
  <c r="G3" i="8"/>
  <c r="E77" i="8"/>
  <c r="G77" i="8" s="1"/>
  <c r="G5" i="8"/>
  <c r="K6" i="7"/>
  <c r="M6" i="7" s="1"/>
  <c r="K7" i="7"/>
  <c r="M7" i="7" s="1"/>
  <c r="E77" i="7"/>
  <c r="K4" i="7" s="1"/>
  <c r="K6" i="21"/>
  <c r="M6" i="21" s="1"/>
  <c r="E8" i="21"/>
  <c r="G58" i="21"/>
  <c r="E57" i="21"/>
  <c r="K7" i="21"/>
  <c r="M7" i="21" s="1"/>
  <c r="E57" i="20"/>
  <c r="K7" i="20"/>
  <c r="M7" i="20" s="1"/>
  <c r="E57" i="19"/>
  <c r="K7" i="19"/>
  <c r="M7" i="19" s="1"/>
  <c r="G8" i="17"/>
  <c r="K5" i="17"/>
  <c r="M5" i="17" s="1"/>
  <c r="E57" i="17"/>
  <c r="K7" i="17"/>
  <c r="M7" i="17" s="1"/>
  <c r="K6" i="15"/>
  <c r="M6" i="15" s="1"/>
  <c r="E8" i="15"/>
  <c r="G58" i="15"/>
  <c r="E57" i="15"/>
  <c r="K7" i="15"/>
  <c r="M7" i="15" s="1"/>
  <c r="K5" i="12"/>
  <c r="M5" i="12" s="1"/>
  <c r="E57" i="12"/>
  <c r="K7" i="12"/>
  <c r="M7" i="12" s="1"/>
  <c r="E57" i="11"/>
  <c r="K7" i="11"/>
  <c r="M7" i="11" s="1"/>
  <c r="E8" i="9"/>
  <c r="K5" i="9"/>
  <c r="M5" i="9" s="1"/>
  <c r="E57" i="9"/>
  <c r="K7" i="9"/>
  <c r="M7" i="9" s="1"/>
  <c r="G58" i="8"/>
  <c r="E8" i="8"/>
  <c r="E57" i="8"/>
  <c r="K7" i="8"/>
  <c r="M7" i="8" s="1"/>
  <c r="G58" i="7"/>
  <c r="E8" i="7"/>
  <c r="G4" i="7"/>
  <c r="G8" i="7" s="1"/>
  <c r="E57" i="7"/>
  <c r="G77" i="17" l="1"/>
  <c r="G77" i="7"/>
  <c r="G77" i="11"/>
  <c r="K4" i="8"/>
  <c r="K4" i="18"/>
  <c r="K3" i="18"/>
  <c r="G77" i="12"/>
  <c r="K4" i="15"/>
  <c r="G77" i="21"/>
  <c r="G8" i="8"/>
  <c r="G77" i="9"/>
  <c r="K4" i="20"/>
  <c r="M4" i="20" s="1"/>
  <c r="K4" i="19"/>
  <c r="M4" i="19" s="1"/>
  <c r="G57" i="21"/>
  <c r="K3" i="21"/>
  <c r="M4" i="21"/>
  <c r="G57" i="20"/>
  <c r="K3" i="20"/>
  <c r="K3" i="19"/>
  <c r="G57" i="19"/>
  <c r="G57" i="17"/>
  <c r="K3" i="17"/>
  <c r="M4" i="17"/>
  <c r="K3" i="15"/>
  <c r="G57" i="15"/>
  <c r="G57" i="12"/>
  <c r="K3" i="12"/>
  <c r="M4" i="12"/>
  <c r="G57" i="11"/>
  <c r="K3" i="11"/>
  <c r="M4" i="11"/>
  <c r="G57" i="9"/>
  <c r="K3" i="9"/>
  <c r="M4" i="9"/>
  <c r="G57" i="8"/>
  <c r="K3" i="8"/>
  <c r="G57" i="7"/>
  <c r="K3" i="7"/>
  <c r="M4" i="7"/>
  <c r="M3" i="21" l="1"/>
  <c r="K8" i="21"/>
  <c r="M8" i="21" s="1"/>
  <c r="M3" i="20"/>
  <c r="K8" i="20"/>
  <c r="M8" i="20" s="1"/>
  <c r="M3" i="19"/>
  <c r="K8" i="19"/>
  <c r="M8" i="19" s="1"/>
  <c r="M3" i="18"/>
  <c r="K8" i="18"/>
  <c r="M8" i="18" s="1"/>
  <c r="M3" i="17"/>
  <c r="K8" i="17"/>
  <c r="M8" i="17" s="1"/>
  <c r="M3" i="15"/>
  <c r="K8" i="15"/>
  <c r="M8" i="15" s="1"/>
  <c r="M3" i="12"/>
  <c r="K8" i="12"/>
  <c r="M8" i="12" s="1"/>
  <c r="M3" i="8"/>
  <c r="K8" i="8"/>
  <c r="M8" i="8" s="1"/>
  <c r="M3" i="11"/>
  <c r="K8" i="11"/>
  <c r="M8" i="11" s="1"/>
  <c r="M3" i="7"/>
  <c r="K8" i="7"/>
  <c r="M8" i="7" s="1"/>
  <c r="M3" i="9"/>
  <c r="K8" i="9"/>
  <c r="M8" i="9" s="1"/>
  <c r="M4" i="8"/>
  <c r="M4" i="18"/>
  <c r="M4" i="15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10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G19" i="1" s="1"/>
  <c r="E18" i="1"/>
  <c r="E17" i="1"/>
  <c r="E16" i="1"/>
  <c r="E15" i="1"/>
  <c r="E14" i="1"/>
  <c r="E13" i="1"/>
  <c r="E12" i="1"/>
  <c r="E11" i="1"/>
  <c r="E7" i="1"/>
  <c r="E6" i="1"/>
  <c r="E5" i="1"/>
  <c r="E4" i="1"/>
  <c r="E3" i="1"/>
  <c r="R42" i="6"/>
  <c r="S41" i="6"/>
  <c r="S40" i="6"/>
  <c r="S39" i="6"/>
  <c r="S38" i="6"/>
  <c r="S37" i="6"/>
  <c r="R34" i="6"/>
  <c r="S33" i="6"/>
  <c r="S32" i="6"/>
  <c r="S31" i="6"/>
  <c r="S30" i="6"/>
  <c r="S29" i="6"/>
  <c r="R26" i="6"/>
  <c r="S25" i="6"/>
  <c r="S24" i="6"/>
  <c r="S23" i="6"/>
  <c r="S22" i="6"/>
  <c r="S21" i="6"/>
  <c r="R18" i="6"/>
  <c r="S17" i="6"/>
  <c r="S16" i="6"/>
  <c r="S15" i="6"/>
  <c r="S14" i="6"/>
  <c r="S13" i="6"/>
  <c r="R10" i="6"/>
  <c r="S9" i="6"/>
  <c r="S8" i="6"/>
  <c r="S7" i="6"/>
  <c r="S6" i="6"/>
  <c r="S5" i="6"/>
  <c r="F77" i="1"/>
  <c r="F57" i="1"/>
  <c r="F93" i="3"/>
  <c r="G93" i="3"/>
  <c r="H93" i="3"/>
  <c r="I93" i="3"/>
  <c r="J93" i="3"/>
  <c r="K93" i="3"/>
  <c r="L93" i="3"/>
  <c r="M93" i="3"/>
  <c r="N93" i="3"/>
  <c r="O93" i="3"/>
  <c r="P93" i="3"/>
  <c r="E93" i="3"/>
  <c r="F72" i="3"/>
  <c r="G72" i="3"/>
  <c r="H72" i="3"/>
  <c r="I72" i="3"/>
  <c r="J72" i="3"/>
  <c r="K72" i="3"/>
  <c r="L72" i="3"/>
  <c r="M72" i="3"/>
  <c r="N72" i="3"/>
  <c r="O72" i="3"/>
  <c r="P72" i="3"/>
  <c r="E72" i="3"/>
  <c r="Q70" i="3"/>
  <c r="Q71" i="3"/>
  <c r="Q69" i="3"/>
  <c r="Q68" i="3"/>
  <c r="Q67" i="3"/>
  <c r="Q66" i="3"/>
  <c r="Q63" i="3"/>
  <c r="Q64" i="3"/>
  <c r="Q65" i="3"/>
  <c r="Q62" i="3"/>
  <c r="Q60" i="3"/>
  <c r="Q61" i="3"/>
  <c r="Q59" i="3"/>
  <c r="Q56" i="3"/>
  <c r="Q57" i="3"/>
  <c r="Q58" i="3"/>
  <c r="Q55" i="3"/>
  <c r="Q53" i="3"/>
  <c r="Q54" i="3"/>
  <c r="Q52" i="3"/>
  <c r="Q50" i="3"/>
  <c r="Q51" i="3"/>
  <c r="Q49" i="3"/>
  <c r="Q46" i="3"/>
  <c r="Q47" i="3"/>
  <c r="Q48" i="3"/>
  <c r="Q45" i="3"/>
  <c r="Q43" i="3"/>
  <c r="Q44" i="3"/>
  <c r="Q42" i="3"/>
  <c r="Q36" i="3"/>
  <c r="Q37" i="3"/>
  <c r="Q38" i="3"/>
  <c r="Q39" i="3"/>
  <c r="Q40" i="3"/>
  <c r="Q41" i="3"/>
  <c r="Q35" i="3"/>
  <c r="Q26" i="3"/>
  <c r="Q27" i="3"/>
  <c r="Q28" i="3"/>
  <c r="Q29" i="3"/>
  <c r="Q30" i="3"/>
  <c r="Q31" i="3"/>
  <c r="Q32" i="3"/>
  <c r="Q33" i="3"/>
  <c r="Q34" i="3"/>
  <c r="Q25" i="3"/>
  <c r="G56" i="1" l="1"/>
  <c r="E77" i="1"/>
  <c r="K4" i="1" s="1"/>
  <c r="S42" i="6"/>
  <c r="S34" i="6"/>
  <c r="S18" i="6"/>
  <c r="S26" i="6"/>
  <c r="S10" i="6"/>
  <c r="Q72" i="3"/>
  <c r="L3" i="1"/>
  <c r="L4" i="1"/>
  <c r="L5" i="1"/>
  <c r="L6" i="1"/>
  <c r="L7" i="1"/>
  <c r="K7" i="1"/>
  <c r="K6" i="1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Q90" i="3"/>
  <c r="Q91" i="3"/>
  <c r="Q92" i="3"/>
  <c r="Q74" i="3"/>
  <c r="Q18" i="3"/>
  <c r="Q19" i="3"/>
  <c r="Q20" i="3"/>
  <c r="Q21" i="3"/>
  <c r="Q17" i="3"/>
  <c r="C7" i="6"/>
  <c r="C8" i="6"/>
  <c r="C9" i="6"/>
  <c r="C10" i="6"/>
  <c r="C6" i="6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11" i="1"/>
  <c r="G12" i="1"/>
  <c r="G13" i="1"/>
  <c r="G14" i="1"/>
  <c r="G15" i="1"/>
  <c r="G16" i="1"/>
  <c r="G17" i="1"/>
  <c r="G18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10" i="1"/>
  <c r="G4" i="1"/>
  <c r="G5" i="1"/>
  <c r="G6" i="1"/>
  <c r="G3" i="1"/>
  <c r="F8" i="1"/>
  <c r="Q5" i="3"/>
  <c r="Q6" i="3"/>
  <c r="Q7" i="3"/>
  <c r="Q8" i="3"/>
  <c r="Q9" i="3"/>
  <c r="Q10" i="3"/>
  <c r="Q11" i="3"/>
  <c r="Q12" i="3"/>
  <c r="Q13" i="3"/>
  <c r="Q14" i="3"/>
  <c r="Q4" i="3"/>
  <c r="E104" i="3"/>
  <c r="F104" i="3" s="1"/>
  <c r="G104" i="3" s="1"/>
  <c r="H104" i="3" s="1"/>
  <c r="I104" i="3" s="1"/>
  <c r="J104" i="3" s="1"/>
  <c r="K104" i="3" s="1"/>
  <c r="L104" i="3" s="1"/>
  <c r="M104" i="3" s="1"/>
  <c r="N104" i="3" s="1"/>
  <c r="O104" i="3" s="1"/>
  <c r="P104" i="3" s="1"/>
  <c r="E105" i="3"/>
  <c r="F105" i="3" s="1"/>
  <c r="G105" i="3" s="1"/>
  <c r="H105" i="3" s="1"/>
  <c r="I105" i="3" s="1"/>
  <c r="J105" i="3" s="1"/>
  <c r="K105" i="3" s="1"/>
  <c r="L105" i="3" s="1"/>
  <c r="M105" i="3" s="1"/>
  <c r="N105" i="3" s="1"/>
  <c r="O105" i="3" s="1"/>
  <c r="P105" i="3" s="1"/>
  <c r="E106" i="3"/>
  <c r="F106" i="3" s="1"/>
  <c r="G106" i="3" s="1"/>
  <c r="H106" i="3" s="1"/>
  <c r="I106" i="3" s="1"/>
  <c r="J106" i="3" s="1"/>
  <c r="K106" i="3" s="1"/>
  <c r="L106" i="3" s="1"/>
  <c r="M106" i="3" s="1"/>
  <c r="N106" i="3" s="1"/>
  <c r="O106" i="3" s="1"/>
  <c r="P106" i="3" s="1"/>
  <c r="E107" i="3"/>
  <c r="F107" i="3" s="1"/>
  <c r="G107" i="3" s="1"/>
  <c r="H107" i="3" s="1"/>
  <c r="I107" i="3" s="1"/>
  <c r="J107" i="3" s="1"/>
  <c r="K107" i="3" s="1"/>
  <c r="L107" i="3" s="1"/>
  <c r="M107" i="3" s="1"/>
  <c r="N107" i="3" s="1"/>
  <c r="O107" i="3" s="1"/>
  <c r="P107" i="3" s="1"/>
  <c r="E103" i="3"/>
  <c r="F103" i="3" s="1"/>
  <c r="E57" i="1" l="1"/>
  <c r="K3" i="1" s="1"/>
  <c r="G77" i="1"/>
  <c r="M6" i="1"/>
  <c r="M7" i="1"/>
  <c r="Q22" i="3"/>
  <c r="L8" i="1"/>
  <c r="M4" i="1"/>
  <c r="F108" i="3"/>
  <c r="G103" i="3"/>
  <c r="E108" i="3"/>
  <c r="C11" i="6"/>
  <c r="M3" i="1" l="1"/>
  <c r="G57" i="1"/>
  <c r="G108" i="3"/>
  <c r="H103" i="3"/>
  <c r="I103" i="3" l="1"/>
  <c r="H108" i="3"/>
  <c r="B11" i="6"/>
  <c r="J103" i="3" l="1"/>
  <c r="I108" i="3"/>
  <c r="P99" i="3"/>
  <c r="O99" i="3"/>
  <c r="N99" i="3"/>
  <c r="M99" i="3"/>
  <c r="L99" i="3"/>
  <c r="K99" i="3"/>
  <c r="J99" i="3"/>
  <c r="I99" i="3"/>
  <c r="H99" i="3"/>
  <c r="G99" i="3"/>
  <c r="F99" i="3"/>
  <c r="P98" i="3"/>
  <c r="N98" i="3"/>
  <c r="M98" i="3"/>
  <c r="L98" i="3"/>
  <c r="J98" i="3"/>
  <c r="I98" i="3"/>
  <c r="H98" i="3"/>
  <c r="F98" i="3"/>
  <c r="E98" i="3"/>
  <c r="P22" i="3"/>
  <c r="P97" i="3" s="1"/>
  <c r="O22" i="3"/>
  <c r="N22" i="3"/>
  <c r="N97" i="3" s="1"/>
  <c r="M22" i="3"/>
  <c r="M97" i="3" s="1"/>
  <c r="L22" i="3"/>
  <c r="L97" i="3" s="1"/>
  <c r="K22" i="3"/>
  <c r="J22" i="3"/>
  <c r="J97" i="3" s="1"/>
  <c r="I22" i="3"/>
  <c r="I97" i="3" s="1"/>
  <c r="H22" i="3"/>
  <c r="H97" i="3" s="1"/>
  <c r="G22" i="3"/>
  <c r="F22" i="3"/>
  <c r="F97" i="3" s="1"/>
  <c r="E22" i="3"/>
  <c r="P15" i="3"/>
  <c r="P96" i="3" s="1"/>
  <c r="O15" i="3"/>
  <c r="O96" i="3" s="1"/>
  <c r="N15" i="3"/>
  <c r="N96" i="3" s="1"/>
  <c r="M15" i="3"/>
  <c r="L15" i="3"/>
  <c r="L96" i="3" s="1"/>
  <c r="K15" i="3"/>
  <c r="K96" i="3" s="1"/>
  <c r="J15" i="3"/>
  <c r="J96" i="3" s="1"/>
  <c r="I15" i="3"/>
  <c r="I96" i="3" s="1"/>
  <c r="H15" i="3"/>
  <c r="H96" i="3" s="1"/>
  <c r="G15" i="3"/>
  <c r="G96" i="3" s="1"/>
  <c r="F15" i="3"/>
  <c r="F96" i="3" s="1"/>
  <c r="E15" i="3"/>
  <c r="L100" i="3" l="1"/>
  <c r="L102" i="3" s="1"/>
  <c r="E97" i="3"/>
  <c r="I100" i="3"/>
  <c r="I102" i="3" s="1"/>
  <c r="H100" i="3"/>
  <c r="H102" i="3" s="1"/>
  <c r="J100" i="3"/>
  <c r="J102" i="3" s="1"/>
  <c r="N100" i="3"/>
  <c r="N102" i="3" s="1"/>
  <c r="F100" i="3"/>
  <c r="F102" i="3" s="1"/>
  <c r="E99" i="3"/>
  <c r="Q93" i="3"/>
  <c r="E96" i="3"/>
  <c r="Q15" i="3"/>
  <c r="K103" i="3"/>
  <c r="J108" i="3"/>
  <c r="K23" i="3"/>
  <c r="G73" i="3"/>
  <c r="O73" i="3"/>
  <c r="G23" i="3"/>
  <c r="O23" i="3"/>
  <c r="K73" i="3"/>
  <c r="M73" i="3"/>
  <c r="I23" i="3"/>
  <c r="E73" i="3"/>
  <c r="I94" i="3"/>
  <c r="M96" i="3"/>
  <c r="M100" i="3" s="1"/>
  <c r="M102" i="3" s="1"/>
  <c r="E23" i="3"/>
  <c r="E94" i="3"/>
  <c r="M23" i="3"/>
  <c r="I73" i="3"/>
  <c r="M94" i="3"/>
  <c r="J73" i="3"/>
  <c r="F94" i="3"/>
  <c r="G94" i="3"/>
  <c r="K94" i="3"/>
  <c r="O94" i="3"/>
  <c r="G97" i="3"/>
  <c r="K97" i="3"/>
  <c r="O97" i="3"/>
  <c r="G98" i="3"/>
  <c r="G100" i="3" s="1"/>
  <c r="K98" i="3"/>
  <c r="K100" i="3" s="1"/>
  <c r="O98" i="3"/>
  <c r="O100" i="3" s="1"/>
  <c r="F23" i="3"/>
  <c r="J23" i="3"/>
  <c r="N23" i="3"/>
  <c r="F73" i="3"/>
  <c r="N73" i="3"/>
  <c r="J94" i="3"/>
  <c r="N94" i="3"/>
  <c r="H23" i="3"/>
  <c r="L23" i="3"/>
  <c r="P23" i="3"/>
  <c r="H73" i="3"/>
  <c r="L73" i="3"/>
  <c r="P73" i="3"/>
  <c r="H94" i="3"/>
  <c r="L94" i="3"/>
  <c r="P94" i="3"/>
  <c r="K102" i="3" l="1"/>
  <c r="B15" i="6"/>
  <c r="C15" i="6" s="1"/>
  <c r="B14" i="6"/>
  <c r="C14" i="6" s="1"/>
  <c r="E8" i="1"/>
  <c r="K5" i="1"/>
  <c r="K8" i="1" s="1"/>
  <c r="G7" i="1"/>
  <c r="G8" i="1" s="1"/>
  <c r="E100" i="3"/>
  <c r="E102" i="3" s="1"/>
  <c r="O102" i="3"/>
  <c r="G102" i="3"/>
  <c r="Q23" i="3"/>
  <c r="Q73" i="3"/>
  <c r="L103" i="3"/>
  <c r="K108" i="3"/>
  <c r="Q94" i="3"/>
  <c r="M5" i="1" l="1"/>
  <c r="M8" i="1"/>
  <c r="M103" i="3"/>
  <c r="L108" i="3"/>
  <c r="N103" i="3" l="1"/>
  <c r="M108" i="3"/>
  <c r="O103" i="3" l="1"/>
  <c r="N108" i="3"/>
  <c r="P103" i="3" l="1"/>
  <c r="P108" i="3" s="1"/>
  <c r="O108" i="3"/>
  <c r="P100" i="3"/>
  <c r="P102" i="3" s="1"/>
</calcChain>
</file>

<file path=xl/sharedStrings.xml><?xml version="1.0" encoding="utf-8"?>
<sst xmlns="http://schemas.openxmlformats.org/spreadsheetml/2006/main" count="1544" uniqueCount="180">
  <si>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</si>
  <si>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</si>
  <si>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</si>
  <si>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</si>
  <si>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</si>
  <si>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</si>
  <si>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</si>
  <si>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</si>
  <si>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</si>
  <si>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</si>
  <si>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</si>
  <si>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</si>
  <si>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Valor</t>
  </si>
  <si>
    <t>Aluguel</t>
  </si>
  <si>
    <t>Férias</t>
  </si>
  <si>
    <t>Outros</t>
  </si>
  <si>
    <t>Total</t>
  </si>
  <si>
    <t>Investimentos</t>
  </si>
  <si>
    <t>% sobre Receita</t>
  </si>
  <si>
    <t>Habitação</t>
  </si>
  <si>
    <t>Condomínio</t>
  </si>
  <si>
    <t>Transporte</t>
  </si>
  <si>
    <t>Estacionamento</t>
  </si>
  <si>
    <t>Saúde</t>
  </si>
  <si>
    <t>Educação</t>
  </si>
  <si>
    <t>Impostos</t>
  </si>
  <si>
    <t>IPTU</t>
  </si>
  <si>
    <t>IPVA</t>
  </si>
  <si>
    <t>Luz</t>
  </si>
  <si>
    <t>Água</t>
  </si>
  <si>
    <t>Telefone</t>
  </si>
  <si>
    <t>Gás</t>
  </si>
  <si>
    <t>Internet</t>
  </si>
  <si>
    <t>Combustível</t>
  </si>
  <si>
    <t>Alimentação</t>
  </si>
  <si>
    <t>Supermercado</t>
  </si>
  <si>
    <t>Feira</t>
  </si>
  <si>
    <t>Padaria</t>
  </si>
  <si>
    <t>Medicamentos</t>
  </si>
  <si>
    <t>Academia</t>
  </si>
  <si>
    <t>Dentista</t>
  </si>
  <si>
    <t>Uniforme</t>
  </si>
  <si>
    <t>Lazer</t>
  </si>
  <si>
    <t>Vestuário</t>
  </si>
  <si>
    <t>Roupas</t>
  </si>
  <si>
    <t>Calçados</t>
  </si>
  <si>
    <t>Acessórios</t>
  </si>
  <si>
    <t>Presentes</t>
  </si>
  <si>
    <t>Receita</t>
  </si>
  <si>
    <t>Renda Extra</t>
  </si>
  <si>
    <t>NECESSIDADES / ESSENCIAIS</t>
  </si>
  <si>
    <t>VONTADES</t>
  </si>
  <si>
    <t>Reserva de Emergência Sugerida</t>
  </si>
  <si>
    <t>Reserva de Emergência</t>
  </si>
  <si>
    <t>Aposentadoria/Independência Fin.</t>
  </si>
  <si>
    <t>Distribuição do Orçamento</t>
  </si>
  <si>
    <t>%</t>
  </si>
  <si>
    <t>Necessidades</t>
  </si>
  <si>
    <t>Categorias</t>
  </si>
  <si>
    <t>Vontades</t>
  </si>
  <si>
    <t>Metas (Médio e Longo Prazo)</t>
  </si>
  <si>
    <t>Disponível</t>
  </si>
  <si>
    <t xml:space="preserve"> Vontades</t>
  </si>
  <si>
    <t xml:space="preserve"> Reserva de Emergência</t>
  </si>
  <si>
    <t>Balanço do Mês</t>
  </si>
  <si>
    <t>Totais</t>
  </si>
  <si>
    <t>CLT</t>
  </si>
  <si>
    <t>Autônomo</t>
  </si>
  <si>
    <t xml:space="preserve">Despesas não identificadas </t>
  </si>
  <si>
    <t>Bônus e Extras</t>
  </si>
  <si>
    <t>Dividendos</t>
  </si>
  <si>
    <t>Pró-labore</t>
  </si>
  <si>
    <t>Comissão</t>
  </si>
  <si>
    <t>Vale Refeição e Alimentação</t>
  </si>
  <si>
    <t>Taxi/Uber</t>
  </si>
  <si>
    <t>Cuidados Pessoais</t>
  </si>
  <si>
    <t>Beleza</t>
  </si>
  <si>
    <t>Cosméticos</t>
  </si>
  <si>
    <t>Apps de Comida</t>
  </si>
  <si>
    <t>Viagens/Passeios</t>
  </si>
  <si>
    <t>Animais de Estimação</t>
  </si>
  <si>
    <t>Ração</t>
  </si>
  <si>
    <t>Banho/Tosa</t>
  </si>
  <si>
    <t>Veterinário/Plano Pet</t>
  </si>
  <si>
    <t>Médico/Terapia</t>
  </si>
  <si>
    <t>Diarista/Mensalista</t>
  </si>
  <si>
    <t>Assinaturas Mensais</t>
  </si>
  <si>
    <t>Metrô/Ônibus</t>
  </si>
  <si>
    <t>Mensalidade</t>
  </si>
  <si>
    <t>Transporte Escolar</t>
  </si>
  <si>
    <t>Tarifas Bancárias</t>
  </si>
  <si>
    <t>IR</t>
  </si>
  <si>
    <t>Cinemas/Teatros/Shows</t>
  </si>
  <si>
    <t>Restaurantes/Bares</t>
  </si>
  <si>
    <t>Empréstimos/Financiamentos</t>
  </si>
  <si>
    <t>Total NECESSIDADES</t>
  </si>
  <si>
    <t>Total VONTADES</t>
  </si>
  <si>
    <t>Meta 1</t>
  </si>
  <si>
    <t>Meta 2</t>
  </si>
  <si>
    <t>Custo de Vida</t>
  </si>
  <si>
    <t>Total Ano</t>
  </si>
  <si>
    <t>Orçamento Previsto</t>
  </si>
  <si>
    <t>Gasto Atual</t>
  </si>
  <si>
    <t>R$</t>
  </si>
  <si>
    <t>Renda Líquida (Mensal)</t>
  </si>
  <si>
    <t xml:space="preserve">Salário </t>
  </si>
  <si>
    <t>Médico</t>
  </si>
  <si>
    <t>COMO PREENCHER A PLANILHA</t>
  </si>
  <si>
    <t>No preenchimento do campo investimentos, os valores deverão estar consolidados conforme suas metas. As aplicações são inseridas com sinal positivo e os resgates com sinal negativo.</t>
  </si>
  <si>
    <t>No balanço do mês, a sobra do mês anterior, corresponde a eventuais saldos em conta no último dia do mês, que não foram investidos.</t>
  </si>
  <si>
    <r>
      <t xml:space="preserve">Ao longo do mês, você preencherá a coluna </t>
    </r>
    <r>
      <rPr>
        <b/>
        <sz val="11"/>
        <color theme="7"/>
        <rFont val="Calibri"/>
        <family val="2"/>
        <scheme val="minor"/>
      </rPr>
      <t>Gasto Atual</t>
    </r>
    <r>
      <rPr>
        <b/>
        <sz val="11"/>
        <color theme="0"/>
        <rFont val="Calibri"/>
        <family val="2"/>
        <scheme val="minor"/>
      </rPr>
      <t xml:space="preserve"> e poderá acompanhar quanto há disponível ao longo do mês em cada tipo de despesa.</t>
    </r>
  </si>
  <si>
    <r>
      <t xml:space="preserve">Ao finalizar o mês, o seu orçamento realizado, será composto pelos valores que constam na coluna </t>
    </r>
    <r>
      <rPr>
        <b/>
        <sz val="11"/>
        <color theme="7"/>
        <rFont val="Calibri"/>
        <family val="2"/>
        <scheme val="minor"/>
      </rPr>
      <t xml:space="preserve">Gasto Atual, </t>
    </r>
    <r>
      <rPr>
        <b/>
        <sz val="11"/>
        <color theme="0"/>
        <rFont val="Calibri"/>
        <family val="2"/>
        <scheme val="minor"/>
      </rPr>
      <t xml:space="preserve">você deverá então, levar essa visão do realizado para o seu </t>
    </r>
    <r>
      <rPr>
        <b/>
        <sz val="11"/>
        <color theme="7"/>
        <rFont val="Calibri"/>
        <family val="2"/>
        <scheme val="minor"/>
      </rPr>
      <t>ORÇAMENTO PESSOAL</t>
    </r>
    <r>
      <rPr>
        <b/>
        <sz val="11"/>
        <color theme="0"/>
        <rFont val="Calibri"/>
        <family val="2"/>
        <scheme val="minor"/>
      </rPr>
      <t xml:space="preserve"> anual e realizar eventuais ajustes para o meses seguintes. </t>
    </r>
  </si>
  <si>
    <r>
      <t xml:space="preserve">Você deverá iniciar o preenchimento pela aba abaixo </t>
    </r>
    <r>
      <rPr>
        <b/>
        <sz val="11"/>
        <color theme="7"/>
        <rFont val="Calibri"/>
        <family val="2"/>
        <scheme val="minor"/>
      </rPr>
      <t>ORÇAMENTO PESSOAL,</t>
    </r>
    <r>
      <rPr>
        <b/>
        <sz val="11"/>
        <color theme="0"/>
        <rFont val="Calibri"/>
        <family val="2"/>
        <scheme val="minor"/>
      </rPr>
      <t xml:space="preserve"> onde você terá a sua visão planejada para 1 ano.</t>
    </r>
  </si>
  <si>
    <t>RECEITAS</t>
  </si>
  <si>
    <t>Orçamento Pessoal</t>
  </si>
  <si>
    <t>Cinema/Teatro / Show</t>
  </si>
  <si>
    <t>Doações/Dízimos</t>
  </si>
  <si>
    <t>Cursos/Livros</t>
  </si>
  <si>
    <t>Utilidades Domésticas e Decoração</t>
  </si>
  <si>
    <t>Saldo Total dos Investimentos</t>
  </si>
  <si>
    <t>Aposentadoria/ Independência Financeira</t>
  </si>
  <si>
    <t>13º Salário</t>
  </si>
  <si>
    <t>Prestação da Casa</t>
  </si>
  <si>
    <t>Prestação do Carro</t>
  </si>
  <si>
    <t>Seguro do Carro</t>
  </si>
  <si>
    <t>Plano de Saúde</t>
  </si>
  <si>
    <t>Seguro de Vida</t>
  </si>
  <si>
    <t>Material Escolar</t>
  </si>
  <si>
    <t>Manutenção do Carro</t>
  </si>
  <si>
    <t>Manutenção do Casa</t>
  </si>
  <si>
    <t>Meses</t>
  </si>
  <si>
    <r>
      <rPr>
        <b/>
        <sz val="12"/>
        <color theme="7"/>
        <rFont val="Calibri"/>
        <family val="2"/>
        <scheme val="minor"/>
      </rPr>
      <t>INVESTIMENTOS</t>
    </r>
    <r>
      <rPr>
        <b/>
        <sz val="12"/>
        <color indexed="9"/>
        <rFont val="Calibri"/>
        <family val="2"/>
        <scheme val="minor"/>
      </rPr>
      <t xml:space="preserve">
Insira aqui o montante mensal que
você destinará aos seus investimentos</t>
    </r>
  </si>
  <si>
    <t>Aposentadoria/Independência Financeira</t>
  </si>
  <si>
    <t>Saldo Disponível no Mês</t>
  </si>
  <si>
    <t>Sobra do Mês Anterior (em Conta Corrente)</t>
  </si>
  <si>
    <t>Saldo Após Investimentos</t>
  </si>
  <si>
    <t>Acompanhamento Mensal</t>
  </si>
  <si>
    <t>Utilidades Doméstica e Decoração</t>
  </si>
  <si>
    <t>Manutenção da Casa</t>
  </si>
  <si>
    <t xml:space="preserve">Despesas Não Identificadas </t>
  </si>
  <si>
    <r>
      <rPr>
        <b/>
        <sz val="12"/>
        <color theme="7"/>
        <rFont val="Calibri"/>
        <family val="2"/>
        <scheme val="minor"/>
      </rPr>
      <t>INVESTIMENTOS</t>
    </r>
    <r>
      <rPr>
        <sz val="12"/>
        <color indexed="9"/>
        <rFont val="Calibri"/>
        <family val="2"/>
        <scheme val="minor"/>
      </rPr>
      <t xml:space="preserve">
Insira aqui o montante mensal que
você destinará aos seus investimentos.</t>
    </r>
  </si>
  <si>
    <t>RESUMO</t>
  </si>
  <si>
    <t>Valor da Reserva</t>
  </si>
  <si>
    <t>Sugestões de Distribuição por Faixa de Renda</t>
  </si>
  <si>
    <t>Renda de R$ 1.500</t>
  </si>
  <si>
    <t>Renda de R$ 2.500</t>
  </si>
  <si>
    <t>Renda de R$ 3.000</t>
  </si>
  <si>
    <t>Renda de R$ 4.000</t>
  </si>
  <si>
    <t>Renda de R$ 5.000</t>
  </si>
  <si>
    <t>FEVEREIRO</t>
  </si>
  <si>
    <t>ESCOLHA O MÊS PARA ANALISAR</t>
  </si>
  <si>
    <t>JANEIRO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</si>
  <si>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</si>
  <si>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</si>
  <si>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</si>
  <si>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</si>
  <si>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</si>
  <si>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</si>
  <si>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</si>
  <si>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</si>
  <si>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</si>
  <si>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</si>
  <si>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r>
      <t xml:space="preserve">No item </t>
    </r>
    <r>
      <rPr>
        <b/>
        <sz val="11"/>
        <color theme="7"/>
        <rFont val="Calibri"/>
        <family val="2"/>
        <scheme val="minor"/>
      </rPr>
      <t>Saldo de Investimentos,</t>
    </r>
    <r>
      <rPr>
        <b/>
        <sz val="11"/>
        <color theme="0"/>
        <rFont val="Calibri"/>
        <family val="2"/>
        <scheme val="minor"/>
      </rPr>
      <t xml:space="preserve"> você terá o valor acumulado em cada um dos seus objetivos. Caso já possua algum valor investido para esses objetivos, deverá acrescentar o valor como RECEITAS e nos INVESTIMENTOS, do mês de início da planilha.</t>
    </r>
  </si>
  <si>
    <r>
      <t xml:space="preserve">Na aba </t>
    </r>
    <r>
      <rPr>
        <b/>
        <sz val="11"/>
        <color theme="7"/>
        <rFont val="Calibri"/>
        <family val="2"/>
        <scheme val="minor"/>
      </rPr>
      <t>DISTRIBUIÇÃO DO ORÇAMENTO</t>
    </r>
    <r>
      <rPr>
        <b/>
        <sz val="11"/>
        <color theme="0"/>
        <rFont val="Calibri"/>
        <family val="2"/>
        <scheme val="minor"/>
      </rPr>
      <t xml:space="preserve"> você ainda terá como verificar a distribuição sugerida para o seu orçamento. Ela é preenchida no padrão 50/30/20, mas você poderá alterar com base nas sugestões, conforme faixas de renda sugeridas. Dessa forma, você terá uma referência para ajustar o seu </t>
    </r>
    <r>
      <rPr>
        <b/>
        <sz val="11"/>
        <color theme="7"/>
        <rFont val="Calibri"/>
        <family val="2"/>
        <scheme val="minor"/>
      </rPr>
      <t>ORÇAMENTO PESSOAL.</t>
    </r>
  </si>
  <si>
    <r>
      <rPr>
        <b/>
        <sz val="12"/>
        <color theme="7"/>
        <rFont val="Calibri"/>
        <family val="2"/>
        <scheme val="minor"/>
      </rPr>
      <t>DESPESAS FIXAS</t>
    </r>
    <r>
      <rPr>
        <b/>
        <sz val="12"/>
        <color theme="0"/>
        <rFont val="Calibri"/>
        <family val="2"/>
        <scheme val="minor"/>
      </rPr>
      <t xml:space="preserve">
Aquelas que têm
o mesmo valor
mensalmente.
e
</t>
    </r>
    <r>
      <rPr>
        <b/>
        <sz val="12"/>
        <color theme="7"/>
        <rFont val="Calibri"/>
        <family val="2"/>
        <scheme val="minor"/>
      </rPr>
      <t xml:space="preserve">DESPESAS VARIÁVEIS
</t>
    </r>
    <r>
      <rPr>
        <b/>
        <sz val="12"/>
        <color theme="0"/>
        <rFont val="Calibri"/>
        <family val="2"/>
        <scheme val="minor"/>
      </rPr>
      <t>Aquelas que acontecem
todos os meses, podem variar de valor e
podemos tentar reduzir.</t>
    </r>
  </si>
  <si>
    <t xml:space="preserve">Saldo Investimentos </t>
  </si>
  <si>
    <t>Despesas com NECESSIDADES</t>
  </si>
  <si>
    <t>Despesas com VONTADES</t>
  </si>
  <si>
    <r>
      <rPr>
        <b/>
        <sz val="12"/>
        <color theme="7"/>
        <rFont val="Calibri"/>
        <family val="2"/>
        <scheme val="minor"/>
      </rPr>
      <t>EVENTUAIS</t>
    </r>
    <r>
      <rPr>
        <b/>
        <sz val="12"/>
        <color indexed="9"/>
        <rFont val="Calibri"/>
        <family val="2"/>
        <scheme val="minor"/>
      </rPr>
      <t xml:space="preserve">
São as despesas
que não acontecem com
periodicidade definida
ou são extraordinárias,
para as quais precisamos
estar preparadas quando
acontecerem.</t>
    </r>
  </si>
  <si>
    <r>
      <rPr>
        <b/>
        <sz val="12"/>
        <color theme="7"/>
        <rFont val="Calibri"/>
        <family val="2"/>
        <scheme val="minor"/>
      </rPr>
      <t>DESPESAS FIXAS</t>
    </r>
    <r>
      <rPr>
        <b/>
        <sz val="12"/>
        <color theme="0"/>
        <rFont val="Calibri"/>
        <family val="2"/>
        <scheme val="minor"/>
      </rPr>
      <t xml:space="preserve">
Aquelas que têm
o mesmo valor
mensalmente.
e
</t>
    </r>
    <r>
      <rPr>
        <b/>
        <sz val="12"/>
        <color theme="7"/>
        <rFont val="Calibri"/>
        <family val="2"/>
        <scheme val="minor"/>
      </rPr>
      <t xml:space="preserve">DESPESAS VARIÁVEIS
</t>
    </r>
    <r>
      <rPr>
        <b/>
        <sz val="12"/>
        <color theme="0"/>
        <rFont val="Calibri"/>
        <family val="2"/>
        <scheme val="minor"/>
      </rPr>
      <t>Aquelas que acontecem
todos os meses, podem variar            de valor e
podemos tentar reduzir.</t>
    </r>
  </si>
  <si>
    <r>
      <rPr>
        <b/>
        <sz val="12"/>
        <color theme="7"/>
        <rFont val="Calibri"/>
        <family val="2"/>
        <scheme val="minor"/>
      </rPr>
      <t>ADICIONAIS</t>
    </r>
    <r>
      <rPr>
        <b/>
        <sz val="12"/>
        <color indexed="9"/>
        <rFont val="Calibri"/>
        <family val="2"/>
        <scheme val="minor"/>
      </rPr>
      <t xml:space="preserve">
Aquelas que não
precisam acontecer
todos os meses, são
variáveis e fazem
parte do estilo
de vida.       </t>
    </r>
  </si>
  <si>
    <r>
      <t xml:space="preserve">Ao concluir o </t>
    </r>
    <r>
      <rPr>
        <b/>
        <sz val="11"/>
        <color theme="7"/>
        <rFont val="Calibri"/>
        <family val="2"/>
        <scheme val="minor"/>
      </rPr>
      <t>Orçamento Anual,</t>
    </r>
    <r>
      <rPr>
        <b/>
        <sz val="11"/>
        <color theme="0"/>
        <rFont val="Calibri"/>
        <family val="2"/>
        <scheme val="minor"/>
      </rPr>
      <t xml:space="preserve"> você deverá selecionar o mês que será monitorado no MENU acima. Agora você já tem os limites estabelecidos para cada despesa.</t>
    </r>
  </si>
  <si>
    <r>
      <t xml:space="preserve">As abas de </t>
    </r>
    <r>
      <rPr>
        <b/>
        <sz val="11"/>
        <color theme="7"/>
        <rFont val="Calibri"/>
        <family val="2"/>
        <scheme val="minor"/>
      </rPr>
      <t>ACOMPANHAMENTO MENSAL,</t>
    </r>
    <r>
      <rPr>
        <b/>
        <sz val="11"/>
        <color theme="0"/>
        <rFont val="Calibri"/>
        <family val="2"/>
        <scheme val="minor"/>
      </rPr>
      <t xml:space="preserve"> estão divididas conforme o mês, sendo possível já registrar nos meses subsequentes os gastos parcelados (Coluna Gasto Atual).</t>
    </r>
  </si>
  <si>
    <r>
      <t xml:space="preserve">Na aba </t>
    </r>
    <r>
      <rPr>
        <b/>
        <sz val="11"/>
        <color theme="7"/>
        <rFont val="Calibri"/>
        <family val="2"/>
        <scheme val="minor"/>
      </rPr>
      <t>DISTRIBUIÇÃO DO ORÇAMENTO</t>
    </r>
    <r>
      <rPr>
        <b/>
        <sz val="11"/>
        <color theme="0"/>
        <rFont val="Calibri"/>
        <family val="2"/>
        <scheme val="minor"/>
      </rPr>
      <t xml:space="preserve"> você terá o cálculo do valor sugerido para sua reserva de emergência. Para essa conta foi considerado o seu custo de vida médio, com base no preenchimento dos 12 meses de despesas do seu </t>
    </r>
    <r>
      <rPr>
        <b/>
        <sz val="11"/>
        <color theme="7"/>
        <rFont val="Calibri"/>
        <family val="2"/>
        <scheme val="minor"/>
      </rPr>
      <t>ORÇAMENTO PESSOAL.</t>
    </r>
  </si>
  <si>
    <r>
      <rPr>
        <b/>
        <sz val="12"/>
        <color theme="7"/>
        <rFont val="Calibri"/>
        <family val="2"/>
        <scheme val="minor"/>
      </rPr>
      <t xml:space="preserve">EVENTUAIS  </t>
    </r>
    <r>
      <rPr>
        <b/>
        <sz val="12"/>
        <color indexed="9"/>
        <rFont val="Calibri"/>
        <family val="2"/>
        <scheme val="minor"/>
      </rPr>
      <t xml:space="preserve">                                     </t>
    </r>
    <r>
      <rPr>
        <b/>
        <sz val="12"/>
        <color rgb="FFFFFFFF"/>
        <rFont val="Calibri"/>
        <family val="2"/>
        <scheme val="minor"/>
      </rPr>
      <t>São as despesas
que não acontecem com
periodicidade definida
ou são extraordinárias,
para as quais precisamos
estar preparadas quando
acontecerem.</t>
    </r>
  </si>
  <si>
    <r>
      <rPr>
        <b/>
        <sz val="12"/>
        <color theme="7"/>
        <rFont val="Calibri"/>
        <family val="2"/>
        <scheme val="minor"/>
      </rPr>
      <t xml:space="preserve">ADICIONAIS </t>
    </r>
    <r>
      <rPr>
        <b/>
        <sz val="12"/>
        <color indexed="9"/>
        <rFont val="Calibri"/>
        <family val="2"/>
        <scheme val="minor"/>
      </rPr>
      <t xml:space="preserve">                        Aquelas que não
precisam acontecer
todos os meses, são
variáveis e fazem
parte do estilo
de vida.              </t>
    </r>
  </si>
  <si>
    <r>
      <t>Preencha apenas os campos marcados em CINZA</t>
    </r>
    <r>
      <rPr>
        <b/>
        <sz val="11"/>
        <color rgb="FFFFCCFF"/>
        <rFont val="Calibri"/>
        <family val="2"/>
        <scheme val="minor"/>
      </rPr>
      <t>.</t>
    </r>
  </si>
  <si>
    <r>
      <rPr>
        <sz val="12"/>
        <color theme="7"/>
        <rFont val="Calibri"/>
        <family val="2"/>
        <scheme val="minor"/>
      </rPr>
      <t>DESPESAS FIXAS</t>
    </r>
    <r>
      <rPr>
        <sz val="12"/>
        <color theme="0"/>
        <rFont val="Calibri"/>
        <family val="2"/>
        <scheme val="minor"/>
      </rPr>
      <t xml:space="preserve">
Aquelas que têm
o mesmo valor
mensalmente.
e
</t>
    </r>
    <r>
      <rPr>
        <sz val="12"/>
        <color theme="7"/>
        <rFont val="Calibri"/>
        <family val="2"/>
        <scheme val="minor"/>
      </rPr>
      <t xml:space="preserve">DESPESAS VARIÁVEIS
</t>
    </r>
    <r>
      <rPr>
        <sz val="12"/>
        <color theme="0"/>
        <rFont val="Calibri"/>
        <family val="2"/>
        <scheme val="minor"/>
      </rPr>
      <t>Aquelas que acontecem
todos os meses, podem variar            de valor e
podemos tentar reduzir.</t>
    </r>
  </si>
  <si>
    <r>
      <rPr>
        <sz val="12"/>
        <color theme="7"/>
        <rFont val="Calibri"/>
        <family val="2"/>
        <scheme val="minor"/>
      </rPr>
      <t>EVENTUAIS</t>
    </r>
    <r>
      <rPr>
        <sz val="12"/>
        <color indexed="9"/>
        <rFont val="Calibri"/>
        <family val="2"/>
        <scheme val="minor"/>
      </rPr>
      <t xml:space="preserve">
São as despesas
que não acontecem com
periodicidade definida
ou são extraordinárias,
para as quais precisamos
estar preparadas quando
acontecerem.</t>
    </r>
  </si>
  <si>
    <r>
      <rPr>
        <sz val="12"/>
        <color theme="7"/>
        <rFont val="Calibri"/>
        <family val="2"/>
        <scheme val="minor"/>
      </rPr>
      <t>ADICIONAIS</t>
    </r>
    <r>
      <rPr>
        <sz val="12"/>
        <color indexed="9"/>
        <rFont val="Calibri"/>
        <family val="2"/>
        <scheme val="minor"/>
      </rPr>
      <t xml:space="preserve">
Aquelas que não
precisam acontecer
todos os meses, são
variáveis e fazem
parte do estilo
de vida.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</si>
</sst>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 &quot;#,##0.00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0"/>
      <name val="Calibri"/>
      <family val="2"/>
      <scheme val="minor"/>
    </font>
    <font>
      <sz val="14"/>
      <name val="Calibri"/>
      <family val="2"/>
      <scheme val="minor"/>
    </font>
    <font>
      <sz val="18"/>
      <color rgb="FF00B1DC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5"/>
      <color theme="0"/>
      <name val="Calibri"/>
      <family val="2"/>
      <scheme val="minor"/>
    </font>
    <font>
      <u/>
      <sz val="11"/>
      <color theme="0"/>
      <name val="Calibri"/>
      <family val="2"/>
    </font>
    <font>
      <b/>
      <sz val="35"/>
      <color theme="7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25"/>
      <color theme="7"/>
      <name val="Calibri"/>
      <family val="2"/>
      <scheme val="minor"/>
    </font>
    <font>
      <sz val="12"/>
      <color theme="7"/>
      <name val="Calibri"/>
      <family val="2"/>
      <scheme val="minor"/>
    </font>
    <font>
      <b/>
      <sz val="11"/>
      <color theme="7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9"/>
      <name val="Calibri"/>
      <family val="2"/>
      <scheme val="minor"/>
    </font>
    <font>
      <sz val="12"/>
      <color indexed="9"/>
      <name val="Calibri"/>
      <family val="2"/>
      <scheme val="minor"/>
    </font>
    <font>
      <b/>
      <sz val="12"/>
      <color theme="7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0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0"/>
      <color theme="7"/>
      <name val="Calibri"/>
      <family val="2"/>
      <scheme val="minor"/>
    </font>
    <font>
      <sz val="11"/>
      <color rgb="FFCC0066"/>
      <name val="Calibri"/>
      <family val="2"/>
      <scheme val="minor"/>
    </font>
    <font>
      <b/>
      <sz val="18"/>
      <color theme="7"/>
      <name val="Calibri"/>
      <family val="2"/>
      <scheme val="minor"/>
    </font>
    <font>
      <b/>
      <sz val="15"/>
      <name val="Calibri"/>
      <family val="2"/>
      <scheme val="minor"/>
    </font>
    <font>
      <b/>
      <sz val="11"/>
      <color rgb="FFFFCCFF"/>
      <name val="Calibri"/>
      <family val="2"/>
      <scheme val="minor"/>
    </font>
    <font>
      <sz val="24"/>
      <color theme="7"/>
      <name val="Calibri"/>
      <family val="2"/>
      <scheme val="minor"/>
    </font>
    <font>
      <sz val="35"/>
      <color theme="7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rgb="FFFFB9FF"/>
      </left>
      <right style="thin">
        <color rgb="FFFFB9FF"/>
      </right>
      <top style="thin">
        <color rgb="FFFFB9FF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rgb="FFFFB9FF"/>
      </right>
      <top/>
      <bottom/>
      <diagonal/>
    </border>
    <border>
      <left style="thin">
        <color rgb="FFFFB9FF"/>
      </left>
      <right style="thin">
        <color rgb="FFFFB9FF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/>
      <bottom style="thin">
        <color theme="2" tint="-9.9978637043366805E-2"/>
      </bottom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0" fontId="8" fillId="0" borderId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172">
    <xf numFmtId="0" fontId="0" fillId="0" borderId="0" xfId="0"/>
    <xf numFmtId="0" fontId="4" fillId="0" borderId="0" xfId="0" applyFont="1"/>
    <xf numFmtId="164" fontId="4" fillId="0" borderId="0" xfId="0" applyNumberFormat="1" applyFont="1"/>
    <xf numFmtId="0" fontId="6" fillId="0" borderId="0" xfId="0" applyFont="1" applyAlignment="1">
      <alignment horizontal="center" vertical="center"/>
    </xf>
    <xf numFmtId="0" fontId="2" fillId="0" borderId="0" xfId="3"/>
    <xf numFmtId="0" fontId="1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left" indent="1"/>
    </xf>
    <xf numFmtId="164" fontId="22" fillId="0" borderId="0" xfId="0" applyNumberFormat="1" applyFont="1"/>
    <xf numFmtId="0" fontId="11" fillId="0" borderId="0" xfId="0" applyFont="1"/>
    <xf numFmtId="164" fontId="4" fillId="0" borderId="0" xfId="0" applyNumberFormat="1" applyFont="1" applyAlignment="1">
      <alignment horizontal="center" vertical="center"/>
    </xf>
    <xf numFmtId="0" fontId="27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22" fillId="0" borderId="2" xfId="0" applyFont="1" applyBorder="1"/>
    <xf numFmtId="0" fontId="9" fillId="3" borderId="0" xfId="0" applyFont="1" applyFill="1"/>
    <xf numFmtId="0" fontId="28" fillId="3" borderId="4" xfId="0" applyFont="1" applyFill="1" applyBorder="1" applyAlignment="1">
      <alignment vertical="center"/>
    </xf>
    <xf numFmtId="0" fontId="28" fillId="3" borderId="10" xfId="0" applyFont="1" applyFill="1" applyBorder="1" applyAlignment="1">
      <alignment vertical="center"/>
    </xf>
    <xf numFmtId="0" fontId="28" fillId="3" borderId="3" xfId="0" applyFont="1" applyFill="1" applyBorder="1" applyAlignment="1">
      <alignment vertical="center"/>
    </xf>
    <xf numFmtId="0" fontId="21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indent="1"/>
    </xf>
    <xf numFmtId="9" fontId="12" fillId="4" borderId="2" xfId="2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left" vertical="center"/>
    </xf>
    <xf numFmtId="164" fontId="12" fillId="4" borderId="7" xfId="0" applyNumberFormat="1" applyFont="1" applyFill="1" applyBorder="1" applyAlignment="1">
      <alignment horizontal="right" vertical="center"/>
    </xf>
    <xf numFmtId="0" fontId="22" fillId="3" borderId="16" xfId="0" applyFont="1" applyFill="1" applyBorder="1" applyAlignment="1">
      <alignment horizontal="left" vertical="center" indent="1"/>
    </xf>
    <xf numFmtId="164" fontId="22" fillId="3" borderId="16" xfId="0" applyNumberFormat="1" applyFont="1" applyFill="1" applyBorder="1" applyAlignment="1">
      <alignment horizontal="right"/>
    </xf>
    <xf numFmtId="0" fontId="22" fillId="3" borderId="16" xfId="0" applyFont="1" applyFill="1" applyBorder="1" applyAlignment="1" applyProtection="1">
      <alignment horizontal="left" vertical="center" indent="1"/>
      <protection locked="0"/>
    </xf>
    <xf numFmtId="0" fontId="22" fillId="0" borderId="16" xfId="0" applyFont="1" applyBorder="1" applyAlignment="1">
      <alignment horizontal="left" indent="1"/>
    </xf>
    <xf numFmtId="164" fontId="22" fillId="3" borderId="16" xfId="0" applyNumberFormat="1" applyFont="1" applyFill="1" applyBorder="1"/>
    <xf numFmtId="0" fontId="22" fillId="0" borderId="16" xfId="0" applyFont="1" applyBorder="1" applyAlignment="1" applyProtection="1">
      <alignment horizontal="left" indent="1"/>
      <protection locked="0"/>
    </xf>
    <xf numFmtId="0" fontId="22" fillId="3" borderId="16" xfId="0" applyFont="1" applyFill="1" applyBorder="1" applyAlignment="1">
      <alignment horizontal="left" indent="1"/>
    </xf>
    <xf numFmtId="0" fontId="22" fillId="3" borderId="16" xfId="0" applyFont="1" applyFill="1" applyBorder="1" applyAlignment="1" applyProtection="1">
      <alignment horizontal="left" indent="1"/>
      <protection locked="0"/>
    </xf>
    <xf numFmtId="4" fontId="22" fillId="3" borderId="16" xfId="0" applyNumberFormat="1" applyFont="1" applyFill="1" applyBorder="1"/>
    <xf numFmtId="0" fontId="12" fillId="4" borderId="7" xfId="0" applyFont="1" applyFill="1" applyBorder="1" applyAlignment="1">
      <alignment horizontal="left" vertical="center" indent="1"/>
    </xf>
    <xf numFmtId="164" fontId="22" fillId="6" borderId="16" xfId="0" applyNumberFormat="1" applyFont="1" applyFill="1" applyBorder="1" applyProtection="1">
      <protection locked="0"/>
    </xf>
    <xf numFmtId="0" fontId="22" fillId="0" borderId="4" xfId="0" applyFont="1" applyBorder="1" applyAlignment="1">
      <alignment horizontal="left" indent="1"/>
    </xf>
    <xf numFmtId="0" fontId="12" fillId="4" borderId="7" xfId="0" applyFont="1" applyFill="1" applyBorder="1" applyAlignment="1">
      <alignment horizontal="left" indent="1"/>
    </xf>
    <xf numFmtId="164" fontId="12" fillId="4" borderId="7" xfId="0" applyNumberFormat="1" applyFont="1" applyFill="1" applyBorder="1" applyAlignment="1">
      <alignment vertical="center"/>
    </xf>
    <xf numFmtId="0" fontId="12" fillId="4" borderId="8" xfId="0" applyFont="1" applyFill="1" applyBorder="1" applyAlignment="1">
      <alignment horizontal="left" vertical="center" indent="1"/>
    </xf>
    <xf numFmtId="0" fontId="12" fillId="4" borderId="8" xfId="0" applyFont="1" applyFill="1" applyBorder="1" applyAlignment="1">
      <alignment horizontal="left" vertical="center"/>
    </xf>
    <xf numFmtId="9" fontId="12" fillId="4" borderId="8" xfId="2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indent="1"/>
    </xf>
    <xf numFmtId="0" fontId="28" fillId="4" borderId="7" xfId="0" applyFont="1" applyFill="1" applyBorder="1" applyAlignment="1">
      <alignment horizontal="left" indent="1"/>
    </xf>
    <xf numFmtId="4" fontId="28" fillId="4" borderId="17" xfId="0" applyNumberFormat="1" applyFont="1" applyFill="1" applyBorder="1"/>
    <xf numFmtId="4" fontId="28" fillId="4" borderId="18" xfId="0" applyNumberFormat="1" applyFont="1" applyFill="1" applyBorder="1"/>
    <xf numFmtId="0" fontId="28" fillId="4" borderId="8" xfId="0" applyFont="1" applyFill="1" applyBorder="1" applyAlignment="1">
      <alignment horizontal="left" indent="1"/>
    </xf>
    <xf numFmtId="164" fontId="28" fillId="4" borderId="17" xfId="0" applyNumberFormat="1" applyFont="1" applyFill="1" applyBorder="1"/>
    <xf numFmtId="164" fontId="28" fillId="4" borderId="18" xfId="0" applyNumberFormat="1" applyFont="1" applyFill="1" applyBorder="1"/>
    <xf numFmtId="0" fontId="28" fillId="4" borderId="4" xfId="0" applyFont="1" applyFill="1" applyBorder="1" applyAlignment="1">
      <alignment horizontal="left" vertical="center" indent="1"/>
    </xf>
    <xf numFmtId="0" fontId="28" fillId="5" borderId="2" xfId="0" applyFont="1" applyFill="1" applyBorder="1" applyAlignment="1">
      <alignment horizontal="left" vertical="center" indent="1"/>
    </xf>
    <xf numFmtId="0" fontId="28" fillId="5" borderId="8" xfId="0" applyFont="1" applyFill="1" applyBorder="1" applyAlignment="1">
      <alignment horizontal="center" vertical="center"/>
    </xf>
    <xf numFmtId="0" fontId="9" fillId="5" borderId="2" xfId="0" applyFont="1" applyFill="1" applyBorder="1"/>
    <xf numFmtId="2" fontId="28" fillId="5" borderId="7" xfId="0" applyNumberFormat="1" applyFont="1" applyFill="1" applyBorder="1" applyAlignment="1">
      <alignment horizontal="center"/>
    </xf>
    <xf numFmtId="10" fontId="28" fillId="5" borderId="7" xfId="2" applyNumberFormat="1" applyFont="1" applyFill="1" applyBorder="1" applyAlignment="1">
      <alignment horizontal="center"/>
    </xf>
    <xf numFmtId="10" fontId="22" fillId="6" borderId="16" xfId="2" applyNumberFormat="1" applyFont="1" applyFill="1" applyBorder="1" applyAlignment="1" applyProtection="1">
      <alignment horizontal="center"/>
      <protection locked="0"/>
    </xf>
    <xf numFmtId="2" fontId="9" fillId="3" borderId="16" xfId="0" applyNumberFormat="1" applyFont="1" applyFill="1" applyBorder="1" applyAlignment="1">
      <alignment horizontal="center"/>
    </xf>
    <xf numFmtId="2" fontId="22" fillId="0" borderId="16" xfId="2" applyNumberFormat="1" applyFont="1" applyFill="1" applyBorder="1" applyAlignment="1">
      <alignment horizontal="center"/>
    </xf>
    <xf numFmtId="0" fontId="28" fillId="5" borderId="16" xfId="0" applyFont="1" applyFill="1" applyBorder="1" applyAlignment="1">
      <alignment horizontal="left" vertical="center" indent="1"/>
    </xf>
    <xf numFmtId="0" fontId="28" fillId="5" borderId="16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left" vertical="center" indent="1"/>
    </xf>
    <xf numFmtId="10" fontId="22" fillId="0" borderId="16" xfId="2" applyNumberFormat="1" applyFont="1" applyFill="1" applyBorder="1" applyAlignment="1">
      <alignment horizontal="center"/>
    </xf>
    <xf numFmtId="2" fontId="22" fillId="0" borderId="16" xfId="0" applyNumberFormat="1" applyFont="1" applyBorder="1" applyAlignment="1">
      <alignment horizontal="center"/>
    </xf>
    <xf numFmtId="0" fontId="9" fillId="5" borderId="16" xfId="0" applyFont="1" applyFill="1" applyBorder="1"/>
    <xf numFmtId="10" fontId="28" fillId="5" borderId="16" xfId="2" applyNumberFormat="1" applyFont="1" applyFill="1" applyBorder="1" applyAlignment="1">
      <alignment horizontal="center"/>
    </xf>
    <xf numFmtId="2" fontId="28" fillId="5" borderId="16" xfId="0" applyNumberFormat="1" applyFont="1" applyFill="1" applyBorder="1" applyAlignment="1">
      <alignment horizontal="center"/>
    </xf>
    <xf numFmtId="0" fontId="0" fillId="4" borderId="0" xfId="0" applyFill="1"/>
    <xf numFmtId="0" fontId="10" fillId="4" borderId="0" xfId="0" applyFont="1" applyFill="1"/>
    <xf numFmtId="0" fontId="35" fillId="4" borderId="0" xfId="0" applyFont="1" applyFill="1" applyAlignment="1">
      <alignment vertical="center"/>
    </xf>
    <xf numFmtId="0" fontId="13" fillId="4" borderId="0" xfId="0" applyFont="1" applyFill="1" applyAlignment="1">
      <alignment wrapText="1"/>
    </xf>
    <xf numFmtId="0" fontId="13" fillId="4" borderId="0" xfId="0" applyFont="1" applyFill="1"/>
    <xf numFmtId="0" fontId="13" fillId="4" borderId="0" xfId="0" applyFont="1" applyFill="1" applyAlignment="1">
      <alignment vertical="center" wrapText="1"/>
    </xf>
    <xf numFmtId="0" fontId="18" fillId="4" borderId="0" xfId="0" applyFont="1" applyFill="1"/>
    <xf numFmtId="0" fontId="19" fillId="4" borderId="0" xfId="0" applyFont="1" applyFill="1"/>
    <xf numFmtId="0" fontId="14" fillId="4" borderId="0" xfId="0" applyFont="1" applyFill="1"/>
    <xf numFmtId="0" fontId="9" fillId="4" borderId="0" xfId="0" applyFont="1" applyFill="1"/>
    <xf numFmtId="0" fontId="31" fillId="4" borderId="0" xfId="0" applyFont="1" applyFill="1"/>
    <xf numFmtId="0" fontId="17" fillId="4" borderId="0" xfId="0" applyFont="1" applyFill="1" applyAlignment="1">
      <alignment horizontal="left" vertical="top" wrapText="1"/>
    </xf>
    <xf numFmtId="0" fontId="17" fillId="4" borderId="0" xfId="0" applyFont="1" applyFill="1" applyAlignment="1">
      <alignment wrapText="1"/>
    </xf>
    <xf numFmtId="0" fontId="17" fillId="4" borderId="0" xfId="0" applyFont="1" applyFill="1"/>
    <xf numFmtId="0" fontId="15" fillId="4" borderId="0" xfId="3" applyFont="1" applyFill="1"/>
    <xf numFmtId="0" fontId="16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left" vertical="top" wrapText="1"/>
    </xf>
    <xf numFmtId="0" fontId="0" fillId="4" borderId="0" xfId="3" applyFont="1" applyFill="1"/>
    <xf numFmtId="0" fontId="2" fillId="4" borderId="0" xfId="3" applyFill="1"/>
    <xf numFmtId="0" fontId="3" fillId="4" borderId="0" xfId="3" applyFont="1" applyFill="1"/>
    <xf numFmtId="0" fontId="0" fillId="7" borderId="0" xfId="0" applyFill="1"/>
    <xf numFmtId="0" fontId="22" fillId="2" borderId="16" xfId="0" applyFont="1" applyFill="1" applyBorder="1" applyAlignment="1" applyProtection="1">
      <alignment horizontal="left" indent="1"/>
      <protection locked="0"/>
    </xf>
    <xf numFmtId="0" fontId="22" fillId="2" borderId="16" xfId="0" applyFont="1" applyFill="1" applyBorder="1" applyAlignment="1">
      <alignment horizontal="left" indent="1"/>
    </xf>
    <xf numFmtId="44" fontId="9" fillId="3" borderId="16" xfId="1" applyFont="1" applyFill="1" applyBorder="1"/>
    <xf numFmtId="44" fontId="9" fillId="3" borderId="16" xfId="1" applyFont="1" applyFill="1" applyBorder="1" applyProtection="1"/>
    <xf numFmtId="164" fontId="22" fillId="8" borderId="16" xfId="0" applyNumberFormat="1" applyFont="1" applyFill="1" applyBorder="1" applyAlignment="1" applyProtection="1">
      <alignment horizontal="right"/>
      <protection locked="0"/>
    </xf>
    <xf numFmtId="164" fontId="22" fillId="8" borderId="16" xfId="0" applyNumberFormat="1" applyFont="1" applyFill="1" applyBorder="1" applyProtection="1">
      <protection locked="0"/>
    </xf>
    <xf numFmtId="164" fontId="22" fillId="8" borderId="16" xfId="0" applyNumberFormat="1" applyFont="1" applyFill="1" applyBorder="1"/>
    <xf numFmtId="0" fontId="28" fillId="4" borderId="1" xfId="0" applyFont="1" applyFill="1" applyBorder="1" applyAlignment="1">
      <alignment horizontal="left" vertical="center"/>
    </xf>
    <xf numFmtId="164" fontId="28" fillId="4" borderId="5" xfId="0" applyNumberFormat="1" applyFont="1" applyFill="1" applyBorder="1" applyAlignment="1">
      <alignment horizontal="right" vertical="center"/>
    </xf>
    <xf numFmtId="0" fontId="28" fillId="4" borderId="0" xfId="0" applyFont="1" applyFill="1" applyAlignment="1">
      <alignment horizontal="left" vertical="center" indent="1"/>
    </xf>
    <xf numFmtId="0" fontId="28" fillId="4" borderId="0" xfId="0" applyFont="1" applyFill="1" applyAlignment="1">
      <alignment vertical="center"/>
    </xf>
    <xf numFmtId="164" fontId="28" fillId="4" borderId="0" xfId="0" applyNumberFormat="1" applyFont="1" applyFill="1" applyAlignment="1">
      <alignment vertical="center"/>
    </xf>
    <xf numFmtId="164" fontId="28" fillId="4" borderId="13" xfId="0" applyNumberFormat="1" applyFont="1" applyFill="1" applyBorder="1" applyAlignment="1">
      <alignment vertical="center"/>
    </xf>
    <xf numFmtId="164" fontId="28" fillId="4" borderId="5" xfId="0" applyNumberFormat="1" applyFont="1" applyFill="1" applyBorder="1" applyAlignment="1">
      <alignment vertical="center"/>
    </xf>
    <xf numFmtId="0" fontId="22" fillId="2" borderId="20" xfId="0" applyFont="1" applyFill="1" applyBorder="1" applyAlignment="1" applyProtection="1">
      <alignment horizontal="left" indent="1"/>
      <protection locked="0"/>
    </xf>
    <xf numFmtId="164" fontId="22" fillId="3" borderId="20" xfId="0" applyNumberFormat="1" applyFont="1" applyFill="1" applyBorder="1" applyAlignment="1">
      <alignment horizontal="right"/>
    </xf>
    <xf numFmtId="164" fontId="22" fillId="8" borderId="20" xfId="0" applyNumberFormat="1" applyFont="1" applyFill="1" applyBorder="1" applyAlignment="1" applyProtection="1">
      <alignment horizontal="right"/>
      <protection locked="0"/>
    </xf>
    <xf numFmtId="0" fontId="33" fillId="6" borderId="16" xfId="0" applyFont="1" applyFill="1" applyBorder="1" applyAlignment="1">
      <alignment horizontal="center" vertical="center"/>
    </xf>
    <xf numFmtId="0" fontId="28" fillId="4" borderId="16" xfId="0" applyFont="1" applyFill="1" applyBorder="1" applyAlignment="1">
      <alignment vertical="center"/>
    </xf>
    <xf numFmtId="0" fontId="28" fillId="4" borderId="16" xfId="0" applyFont="1" applyFill="1" applyBorder="1" applyAlignment="1">
      <alignment horizontal="center" vertical="center"/>
    </xf>
    <xf numFmtId="0" fontId="28" fillId="4" borderId="16" xfId="0" applyFont="1" applyFill="1" applyBorder="1" applyAlignment="1">
      <alignment horizontal="left" vertical="center"/>
    </xf>
    <xf numFmtId="164" fontId="28" fillId="4" borderId="16" xfId="0" applyNumberFormat="1" applyFont="1" applyFill="1" applyBorder="1" applyAlignment="1">
      <alignment horizontal="right" vertical="center"/>
    </xf>
    <xf numFmtId="0" fontId="22" fillId="0" borderId="7" xfId="0" applyFont="1" applyBorder="1"/>
    <xf numFmtId="44" fontId="28" fillId="4" borderId="16" xfId="0" applyNumberFormat="1" applyFont="1" applyFill="1" applyBorder="1" applyAlignment="1">
      <alignment vertical="center"/>
    </xf>
    <xf numFmtId="0" fontId="23" fillId="4" borderId="4" xfId="0" applyFont="1" applyFill="1" applyBorder="1" applyAlignment="1">
      <alignment horizontal="left" vertical="center" wrapText="1" indent="3"/>
    </xf>
    <xf numFmtId="0" fontId="23" fillId="4" borderId="4" xfId="0" applyFont="1" applyFill="1" applyBorder="1" applyAlignment="1">
      <alignment horizontal="left" vertical="center" indent="3"/>
    </xf>
    <xf numFmtId="0" fontId="23" fillId="4" borderId="2" xfId="0" applyFont="1" applyFill="1" applyBorder="1" applyAlignment="1">
      <alignment horizontal="left" vertical="center" indent="3"/>
    </xf>
    <xf numFmtId="0" fontId="23" fillId="4" borderId="2" xfId="0" applyFont="1" applyFill="1" applyBorder="1" applyAlignment="1">
      <alignment horizontal="left" vertical="center" wrapText="1" indent="3"/>
    </xf>
    <xf numFmtId="0" fontId="36" fillId="5" borderId="0" xfId="0" applyFont="1" applyFill="1" applyAlignment="1">
      <alignment horizontal="left" vertical="center" indent="3"/>
    </xf>
    <xf numFmtId="0" fontId="12" fillId="4" borderId="11" xfId="0" applyFont="1" applyFill="1" applyBorder="1" applyAlignment="1">
      <alignment horizontal="left" vertical="center" wrapText="1" indent="3"/>
    </xf>
    <xf numFmtId="0" fontId="12" fillId="4" borderId="12" xfId="0" applyFont="1" applyFill="1" applyBorder="1" applyAlignment="1">
      <alignment horizontal="left" vertical="center" wrapText="1" indent="3"/>
    </xf>
    <xf numFmtId="0" fontId="12" fillId="4" borderId="15" xfId="0" applyFont="1" applyFill="1" applyBorder="1" applyAlignment="1">
      <alignment horizontal="left" vertical="center" wrapText="1" indent="3"/>
    </xf>
    <xf numFmtId="0" fontId="30" fillId="4" borderId="2" xfId="0" applyFont="1" applyFill="1" applyBorder="1" applyAlignment="1">
      <alignment horizontal="left" vertical="center" wrapText="1" indent="3"/>
    </xf>
    <xf numFmtId="0" fontId="30" fillId="4" borderId="4" xfId="0" applyFont="1" applyFill="1" applyBorder="1" applyAlignment="1">
      <alignment horizontal="left" vertical="center" wrapText="1" indent="3"/>
    </xf>
    <xf numFmtId="0" fontId="11" fillId="0" borderId="16" xfId="0" applyFont="1" applyBorder="1" applyAlignment="1">
      <alignment horizontal="left" vertical="center" indent="1"/>
    </xf>
    <xf numFmtId="0" fontId="29" fillId="4" borderId="2" xfId="0" applyFont="1" applyFill="1" applyBorder="1" applyAlignment="1">
      <alignment horizontal="left" vertical="center" indent="3"/>
    </xf>
    <xf numFmtId="0" fontId="29" fillId="4" borderId="4" xfId="0" applyFont="1" applyFill="1" applyBorder="1" applyAlignment="1">
      <alignment horizontal="left" vertical="center" indent="3"/>
    </xf>
    <xf numFmtId="0" fontId="12" fillId="5" borderId="0" xfId="0" applyFont="1" applyFill="1" applyAlignment="1">
      <alignment horizontal="center" vertical="center" textRotation="90"/>
    </xf>
    <xf numFmtId="44" fontId="12" fillId="5" borderId="2" xfId="1" applyFont="1" applyFill="1" applyBorder="1" applyAlignment="1">
      <alignment horizontal="center" vertical="center" textRotation="90"/>
    </xf>
    <xf numFmtId="0" fontId="11" fillId="0" borderId="16" xfId="0" applyFont="1" applyBorder="1" applyAlignment="1">
      <alignment horizontal="left" vertical="center" wrapText="1" indent="1"/>
    </xf>
    <xf numFmtId="0" fontId="12" fillId="4" borderId="2" xfId="0" applyFont="1" applyFill="1" applyBorder="1" applyAlignment="1">
      <alignment horizontal="right" vertical="center" indent="3"/>
    </xf>
    <xf numFmtId="0" fontId="25" fillId="4" borderId="2" xfId="0" applyFont="1" applyFill="1" applyBorder="1" applyAlignment="1">
      <alignment horizontal="left" vertical="center" indent="3"/>
    </xf>
    <xf numFmtId="0" fontId="25" fillId="4" borderId="4" xfId="0" applyFont="1" applyFill="1" applyBorder="1" applyAlignment="1">
      <alignment horizontal="left" vertical="center" indent="3"/>
    </xf>
    <xf numFmtId="0" fontId="21" fillId="4" borderId="11" xfId="0" applyFont="1" applyFill="1" applyBorder="1" applyAlignment="1">
      <alignment horizontal="center" vertical="center"/>
    </xf>
    <xf numFmtId="0" fontId="21" fillId="4" borderId="9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0" fontId="21" fillId="4" borderId="12" xfId="0" applyFont="1" applyFill="1" applyBorder="1" applyAlignment="1">
      <alignment horizontal="center" vertical="center"/>
    </xf>
    <xf numFmtId="0" fontId="21" fillId="4" borderId="0" xfId="0" applyFont="1" applyFill="1" applyAlignment="1">
      <alignment horizontal="center" vertical="center"/>
    </xf>
    <xf numFmtId="0" fontId="21" fillId="4" borderId="19" xfId="0" applyFont="1" applyFill="1" applyBorder="1" applyAlignment="1">
      <alignment horizontal="center" vertical="center"/>
    </xf>
    <xf numFmtId="0" fontId="32" fillId="4" borderId="2" xfId="0" applyFont="1" applyFill="1" applyBorder="1" applyAlignment="1">
      <alignment horizontal="center" vertical="center"/>
    </xf>
    <xf numFmtId="0" fontId="36" fillId="5" borderId="2" xfId="0" applyFont="1" applyFill="1" applyBorder="1" applyAlignment="1">
      <alignment horizontal="left" vertical="center" indent="3"/>
    </xf>
    <xf numFmtId="44" fontId="22" fillId="8" borderId="2" xfId="1" applyFont="1" applyFill="1" applyBorder="1" applyAlignment="1" applyProtection="1">
      <alignment vertical="center"/>
      <protection locked="0"/>
    </xf>
    <xf numFmtId="0" fontId="22" fillId="0" borderId="2" xfId="0" applyFont="1" applyBorder="1" applyAlignment="1">
      <alignment horizontal="left" vertical="center"/>
    </xf>
    <xf numFmtId="44" fontId="22" fillId="3" borderId="16" xfId="1" applyFont="1" applyFill="1" applyBorder="1" applyAlignment="1">
      <alignment horizontal="left" vertical="center"/>
    </xf>
    <xf numFmtId="0" fontId="28" fillId="4" borderId="16" xfId="0" applyFont="1" applyFill="1" applyBorder="1" applyAlignment="1">
      <alignment horizontal="left" vertical="center" indent="1"/>
    </xf>
    <xf numFmtId="0" fontId="28" fillId="4" borderId="16" xfId="0" applyFont="1" applyFill="1" applyBorder="1" applyAlignment="1">
      <alignment horizontal="center" vertical="center"/>
    </xf>
    <xf numFmtId="0" fontId="22" fillId="3" borderId="16" xfId="0" applyFont="1" applyFill="1" applyBorder="1" applyAlignment="1">
      <alignment horizontal="left" vertical="center"/>
    </xf>
    <xf numFmtId="44" fontId="9" fillId="3" borderId="16" xfId="2" applyNumberFormat="1" applyFont="1" applyFill="1" applyBorder="1" applyAlignment="1">
      <alignment horizontal="center"/>
    </xf>
    <xf numFmtId="44" fontId="28" fillId="4" borderId="16" xfId="0" applyNumberFormat="1" applyFont="1" applyFill="1" applyBorder="1" applyAlignment="1">
      <alignment horizontal="center" vertical="center"/>
    </xf>
    <xf numFmtId="0" fontId="36" fillId="5" borderId="6" xfId="0" applyFont="1" applyFill="1" applyBorder="1" applyAlignment="1">
      <alignment horizontal="left" vertical="center" indent="3"/>
    </xf>
    <xf numFmtId="0" fontId="33" fillId="6" borderId="16" xfId="0" applyFont="1" applyFill="1" applyBorder="1" applyAlignment="1">
      <alignment horizontal="right" vertical="center" indent="1"/>
    </xf>
    <xf numFmtId="0" fontId="23" fillId="5" borderId="11" xfId="0" applyFont="1" applyFill="1" applyBorder="1" applyAlignment="1">
      <alignment horizontal="left" vertical="center" wrapText="1" indent="3"/>
    </xf>
    <xf numFmtId="0" fontId="23" fillId="5" borderId="12" xfId="0" applyFont="1" applyFill="1" applyBorder="1" applyAlignment="1">
      <alignment horizontal="left" vertical="center" wrapText="1" indent="3"/>
    </xf>
    <xf numFmtId="0" fontId="23" fillId="5" borderId="15" xfId="0" applyFont="1" applyFill="1" applyBorder="1" applyAlignment="1">
      <alignment horizontal="left" vertical="center" wrapText="1" indent="3"/>
    </xf>
    <xf numFmtId="0" fontId="23" fillId="5" borderId="12" xfId="0" applyFont="1" applyFill="1" applyBorder="1" applyAlignment="1">
      <alignment horizontal="left" vertical="center" indent="3"/>
    </xf>
    <xf numFmtId="0" fontId="23" fillId="5" borderId="7" xfId="0" applyFont="1" applyFill="1" applyBorder="1" applyAlignment="1">
      <alignment horizontal="left" vertical="center" indent="3"/>
    </xf>
    <xf numFmtId="0" fontId="24" fillId="4" borderId="0" xfId="0" applyFont="1" applyFill="1" applyAlignment="1">
      <alignment horizontal="left" vertical="center" wrapText="1" indent="3"/>
    </xf>
    <xf numFmtId="0" fontId="22" fillId="0" borderId="16" xfId="0" applyFont="1" applyBorder="1" applyAlignment="1">
      <alignment horizontal="left" vertical="center" indent="1"/>
    </xf>
    <xf numFmtId="0" fontId="22" fillId="0" borderId="16" xfId="0" applyFont="1" applyBorder="1" applyAlignment="1">
      <alignment horizontal="left" vertical="center" wrapText="1" indent="1"/>
    </xf>
    <xf numFmtId="0" fontId="12" fillId="4" borderId="2" xfId="0" applyFont="1" applyFill="1" applyBorder="1" applyAlignment="1">
      <alignment horizontal="center" vertical="center" textRotation="90"/>
    </xf>
    <xf numFmtId="0" fontId="12" fillId="5" borderId="11" xfId="0" applyFont="1" applyFill="1" applyBorder="1" applyAlignment="1">
      <alignment horizontal="left" vertical="center" wrapText="1" indent="3"/>
    </xf>
    <xf numFmtId="0" fontId="12" fillId="5" borderId="12" xfId="0" applyFont="1" applyFill="1" applyBorder="1" applyAlignment="1">
      <alignment horizontal="left" vertical="center" wrapText="1" indent="3"/>
    </xf>
    <xf numFmtId="0" fontId="12" fillId="5" borderId="15" xfId="0" applyFont="1" applyFill="1" applyBorder="1" applyAlignment="1">
      <alignment horizontal="left" vertical="center" wrapText="1" indent="3"/>
    </xf>
    <xf numFmtId="44" fontId="12" fillId="4" borderId="2" xfId="1" applyFont="1" applyFill="1" applyBorder="1" applyAlignment="1">
      <alignment horizontal="center" vertical="center" textRotation="90"/>
    </xf>
    <xf numFmtId="0" fontId="24" fillId="4" borderId="16" xfId="0" applyFont="1" applyFill="1" applyBorder="1" applyAlignment="1">
      <alignment horizontal="left" vertical="center" wrapText="1" indent="3"/>
    </xf>
    <xf numFmtId="44" fontId="22" fillId="3" borderId="16" xfId="1" applyFont="1" applyFill="1" applyBorder="1" applyAlignment="1" applyProtection="1">
      <alignment horizontal="left" vertical="center"/>
    </xf>
    <xf numFmtId="44" fontId="9" fillId="3" borderId="16" xfId="2" applyNumberFormat="1" applyFont="1" applyFill="1" applyBorder="1" applyAlignment="1" applyProtection="1">
      <alignment horizontal="center"/>
    </xf>
    <xf numFmtId="44" fontId="12" fillId="4" borderId="2" xfId="1" applyFont="1" applyFill="1" applyBorder="1" applyAlignment="1" applyProtection="1">
      <alignment horizontal="center" vertical="center" textRotation="90"/>
    </xf>
    <xf numFmtId="0" fontId="28" fillId="5" borderId="11" xfId="0" applyFont="1" applyFill="1" applyBorder="1" applyAlignment="1">
      <alignment horizontal="left" vertical="center" wrapText="1" indent="3"/>
    </xf>
    <xf numFmtId="0" fontId="28" fillId="5" borderId="12" xfId="0" applyFont="1" applyFill="1" applyBorder="1" applyAlignment="1">
      <alignment horizontal="left" vertical="center" wrapText="1" indent="3"/>
    </xf>
    <xf numFmtId="0" fontId="28" fillId="5" borderId="15" xfId="0" applyFont="1" applyFill="1" applyBorder="1" applyAlignment="1">
      <alignment horizontal="left" vertical="center" wrapText="1" indent="3"/>
    </xf>
    <xf numFmtId="0" fontId="24" fillId="5" borderId="11" xfId="0" applyFont="1" applyFill="1" applyBorder="1" applyAlignment="1">
      <alignment horizontal="left" vertical="center" wrapText="1" indent="3"/>
    </xf>
    <xf numFmtId="0" fontId="24" fillId="5" borderId="12" xfId="0" applyFont="1" applyFill="1" applyBorder="1" applyAlignment="1">
      <alignment horizontal="left" vertical="center" indent="3"/>
    </xf>
    <xf numFmtId="0" fontId="24" fillId="5" borderId="7" xfId="0" applyFont="1" applyFill="1" applyBorder="1" applyAlignment="1">
      <alignment horizontal="left" vertical="center" indent="3"/>
    </xf>
  </cellXfs>
  <cellStyles count="13">
    <cellStyle name="Moeda" xfId="1" builtinId="4"/>
    <cellStyle name="Moeda 2" xfId="8" xr:uid="{FBF679C3-1307-4E12-B096-F8D8C8670B75}"/>
    <cellStyle name="Moeda 2 2" xfId="12" xr:uid="{606E78EF-B854-4C8A-AAA1-552E548F0E8C}"/>
    <cellStyle name="Moeda 3" xfId="10" xr:uid="{612925A9-D475-40BA-85D1-211511F22A7D}"/>
    <cellStyle name="Normal" xfId="0" builtinId="0"/>
    <cellStyle name="Normal 2" xfId="3" xr:uid="{50B1F553-5A81-4185-A127-FB525CBA642B}"/>
    <cellStyle name="Normal 3" xfId="4" xr:uid="{7D47534F-2083-490B-8526-94B8AF88CE8F}"/>
    <cellStyle name="Normal 4" xfId="7" xr:uid="{902FAA08-E6CD-4A41-B5D5-7DCAB9183051}"/>
    <cellStyle name="Porcentagem" xfId="2" builtinId="5"/>
    <cellStyle name="Porcentagem 2" xfId="5" xr:uid="{B9966671-8193-4DEF-A7BD-05F39770E600}"/>
    <cellStyle name="Porcentagem 3" xfId="9" xr:uid="{E176D460-B23B-40FB-9B13-9A2808B7F307}"/>
    <cellStyle name="Vírgula 2" xfId="6" xr:uid="{265423CB-9595-4091-891E-8779FE8CDCB4}"/>
    <cellStyle name="Vírgula 2 2" xfId="11" xr:uid="{86A81007-B4E2-46EA-8834-AA7BD9F6EBDB}"/>
  </cellStyles>
  <dxfs count="0"/>
  <tableStyles count="0" defaultTableStyle="TableStyleMedium2" defaultPivotStyle="PivotStyleLight16"/>
  <colors>
    <mruColors>
      <color rgb="FFCC0066"/>
      <color rgb="FFFFB9FF"/>
      <color rgb="FFFFCCFF"/>
      <color rgb="FFE7BAFE"/>
      <color rgb="FFCCCC00"/>
      <color rgb="FF5014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786453205210586"/>
          <c:y val="0.20207052100138859"/>
          <c:w val="0.54194174064655709"/>
          <c:h val="0.68778556350180997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100000">
                    <a:schemeClr val="accent4">
                      <a:shade val="53000"/>
                      <a:lumMod val="60000"/>
                      <a:lumOff val="40000"/>
                    </a:schemeClr>
                  </a:gs>
                  <a:gs pos="0">
                    <a:schemeClr val="accent4">
                      <a:shade val="53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468-4541-B760-258BDEF12D93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4">
                      <a:shade val="76000"/>
                      <a:lumMod val="60000"/>
                      <a:lumOff val="40000"/>
                    </a:schemeClr>
                  </a:gs>
                  <a:gs pos="0">
                    <a:schemeClr val="accent4">
                      <a:shade val="76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468-4541-B760-258BDEF12D93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468-4541-B760-258BDEF12D93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tint val="77000"/>
                      <a:lumMod val="60000"/>
                      <a:lumOff val="40000"/>
                    </a:schemeClr>
                  </a:gs>
                  <a:gs pos="0">
                    <a:schemeClr val="accent4">
                      <a:tint val="77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468-4541-B760-258BDEF12D93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4">
                      <a:tint val="54000"/>
                      <a:lumMod val="60000"/>
                      <a:lumOff val="40000"/>
                    </a:schemeClr>
                  </a:gs>
                  <a:gs pos="0">
                    <a:schemeClr val="accent4">
                      <a:tint val="54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468-4541-B760-258BDEF12D93}"/>
              </c:ext>
            </c:extLst>
          </c:dPt>
          <c:dLbls>
            <c:dLbl>
              <c:idx val="0"/>
              <c:layout>
                <c:manualLayout>
                  <c:x val="5.0638195442258109E-2"/>
                  <c:y val="0.30551817124644243"/>
                </c:manualLayout>
              </c:layout>
              <c:spPr>
                <a:solidFill>
                  <a:sysClr val="window" lastClr="FFFFFF">
                    <a:alpha val="75000"/>
                  </a:sysClr>
                </a:solidFill>
                <a:ln w="9525"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2880714001754809"/>
                      <c:h val="0.1019533341130314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6468-4541-B760-258BDEF12D93}"/>
                </c:ext>
              </c:extLst>
            </c:dLbl>
            <c:dLbl>
              <c:idx val="1"/>
              <c:layout>
                <c:manualLayout>
                  <c:x val="-0.13319370552590346"/>
                  <c:y val="9.9626790809830487E-2"/>
                </c:manualLayout>
              </c:layout>
              <c:spPr>
                <a:solidFill>
                  <a:sysClr val="window" lastClr="FFFFFF">
                    <a:alpha val="75000"/>
                  </a:sysClr>
                </a:solidFill>
                <a:ln w="9525"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1566142317889226"/>
                      <c:h val="8.746235816862209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6468-4541-B760-258BDEF12D93}"/>
                </c:ext>
              </c:extLst>
            </c:dLbl>
            <c:dLbl>
              <c:idx val="2"/>
              <c:layout>
                <c:manualLayout>
                  <c:x val="-4.1388324608058365E-2"/>
                  <c:y val="0.26228295627319481"/>
                </c:manualLayout>
              </c:layout>
              <c:spPr>
                <a:solidFill>
                  <a:sysClr val="window" lastClr="FFFFFF">
                    <a:alpha val="75000"/>
                  </a:sysClr>
                </a:solidFill>
                <a:ln w="9525"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8920692783841928"/>
                      <c:h val="0.1116139847426377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6468-4541-B760-258BDEF12D93}"/>
                </c:ext>
              </c:extLst>
            </c:dLbl>
            <c:dLbl>
              <c:idx val="3"/>
              <c:layout>
                <c:manualLayout>
                  <c:x val="-7.8346584125396371E-2"/>
                  <c:y val="7.0543097816940126E-2"/>
                </c:manualLayout>
              </c:layout>
              <c:spPr>
                <a:solidFill>
                  <a:sysClr val="window" lastClr="FFFFFF">
                    <a:alpha val="75000"/>
                  </a:sysClr>
                </a:solidFill>
                <a:ln w="9525"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6660639146060935"/>
                      <c:h val="8.987752082602365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6468-4541-B760-258BDEF12D93}"/>
                </c:ext>
              </c:extLst>
            </c:dLbl>
            <c:dLbl>
              <c:idx val="4"/>
              <c:layout>
                <c:manualLayout>
                  <c:x val="-0.15889025478010993"/>
                  <c:y val="1.4799812492096007E-2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Aposentadoria / Independência Financeira
</a:t>
                    </a:r>
                    <a:fld id="{1BD84212-E06A-4905-8D48-C5A1B37A28ED}" type="PERCENTAGE">
                      <a:rPr lang="en-US"/>
                      <a:pPr>
                        <a:defRPr/>
                      </a:pPr>
                      <a:t>[PORCENTAGEM]</a:t>
                    </a:fld>
                    <a:endParaRPr lang="en-US"/>
                  </a:p>
                </c:rich>
              </c:tx>
              <c:spPr>
                <a:solidFill>
                  <a:sysClr val="window" lastClr="FFFFFF">
                    <a:alpha val="75000"/>
                  </a:sysClr>
                </a:solidFill>
                <a:ln w="9525"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9331825607898537"/>
                      <c:h val="0.13115816557936805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6468-4541-B760-258BDEF12D93}"/>
                </c:ext>
              </c:extLst>
            </c:dLbl>
            <c:spPr>
              <a:solidFill>
                <a:schemeClr val="lt1">
                  <a:alpha val="75000"/>
                </a:schemeClr>
              </a:solidFill>
              <a:ln w="9525"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'DISTRIBUIÇÃO DO ORÇAMENTO'!$A$6:$A$10</c:f>
              <c:strCache>
                <c:ptCount val="5"/>
                <c:pt idx="0">
                  <c:v>Necessidades</c:v>
                </c:pt>
                <c:pt idx="1">
                  <c:v>Vontades</c:v>
                </c:pt>
                <c:pt idx="2">
                  <c:v>Metas (Médio e Longo Prazo)</c:v>
                </c:pt>
                <c:pt idx="3">
                  <c:v>Reserva de Emergência</c:v>
                </c:pt>
                <c:pt idx="4">
                  <c:v>Aposentadoria/Independência Financeira</c:v>
                </c:pt>
              </c:strCache>
            </c:strRef>
          </c:cat>
          <c:val>
            <c:numRef>
              <c:f>'DISTRIBUIÇÃO DO ORÇAMENTO'!$B$6:$B$10</c:f>
              <c:numCache>
                <c:formatCode>0.00%</c:formatCode>
                <c:ptCount val="5"/>
                <c:pt idx="0">
                  <c:v>0.5</c:v>
                </c:pt>
                <c:pt idx="1">
                  <c:v>0.3</c:v>
                </c:pt>
                <c:pt idx="2">
                  <c:v>0.05</c:v>
                </c:pt>
                <c:pt idx="3">
                  <c:v>0.05</c:v>
                </c:pt>
                <c:pt idx="4">
                  <c:v>0.1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468-4541-B760-258BDEF12D93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8427743032296717"/>
          <c:y val="5.7571582473525909E-2"/>
          <c:w val="0.27413284555472101"/>
          <c:h val="0.17714770326433041"/>
        </c:manualLayout>
      </c:layout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ABRIL!A1"/><Relationship Id="rId13" Type="http://schemas.openxmlformats.org/officeDocument/2006/relationships/hyperlink" Target="#'OR&#199;AMENTO PESSOAL'!A1"/><Relationship Id="rId3" Type="http://schemas.openxmlformats.org/officeDocument/2006/relationships/hyperlink" Target="#MAIO!A1"/><Relationship Id="rId7" Type="http://schemas.openxmlformats.org/officeDocument/2006/relationships/hyperlink" Target="#OUTUBRO!A1"/><Relationship Id="rId12" Type="http://schemas.openxmlformats.org/officeDocument/2006/relationships/hyperlink" Target="#'MAR&#199;O '!A1"/><Relationship Id="rId2" Type="http://schemas.openxmlformats.org/officeDocument/2006/relationships/hyperlink" Target="#JUNHO!A1"/><Relationship Id="rId1" Type="http://schemas.openxmlformats.org/officeDocument/2006/relationships/hyperlink" Target="#DEZEMBRO!A1"/><Relationship Id="rId6" Type="http://schemas.openxmlformats.org/officeDocument/2006/relationships/hyperlink" Target="#NOVEMBRO!A1"/><Relationship Id="rId11" Type="http://schemas.openxmlformats.org/officeDocument/2006/relationships/hyperlink" Target="#SETEMBRO!A1"/><Relationship Id="rId5" Type="http://schemas.openxmlformats.org/officeDocument/2006/relationships/hyperlink" Target="#JULHO!A1"/><Relationship Id="rId15" Type="http://schemas.openxmlformats.org/officeDocument/2006/relationships/image" Target="../media/image1.png"/><Relationship Id="rId10" Type="http://schemas.openxmlformats.org/officeDocument/2006/relationships/hyperlink" Target="#JANEIRO!A1"/><Relationship Id="rId4" Type="http://schemas.openxmlformats.org/officeDocument/2006/relationships/hyperlink" Target="#FEVEREIRO!A1"/><Relationship Id="rId9" Type="http://schemas.openxmlformats.org/officeDocument/2006/relationships/hyperlink" Target="#AGOSTO!A1"/><Relationship Id="rId14" Type="http://schemas.openxmlformats.org/officeDocument/2006/relationships/hyperlink" Target="#'DISTRIBUI&#199;&#195;O DO OR&#199;AMENTO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PRINCIPAL!A1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PRINCIPAL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466725</xdr:colOff>
      <xdr:row>14</xdr:row>
      <xdr:rowOff>438150</xdr:rowOff>
    </xdr:from>
    <xdr:to>
      <xdr:col>1</xdr:col>
      <xdr:colOff>1257300</xdr:colOff>
      <xdr:row>14</xdr:row>
      <xdr:rowOff>666750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44E79AAC-DC5A-A8C2-1F59-4F64C05E38D8}"/>
            </a:ext>
          </a:extLst>
        </xdr:cNvPr>
        <xdr:cNvSpPr/>
      </xdr:nvSpPr>
      <xdr:spPr>
        <a:xfrm>
          <a:off x="1079046" y="5785757"/>
          <a:ext cx="790575" cy="2286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10</xdr:col>
      <xdr:colOff>213359</xdr:colOff>
      <xdr:row>8</xdr:row>
      <xdr:rowOff>34454</xdr:rowOff>
    </xdr:from>
    <xdr:to>
      <xdr:col>12</xdr:col>
      <xdr:colOff>523460</xdr:colOff>
      <xdr:row>10</xdr:row>
      <xdr:rowOff>34453</xdr:rowOff>
    </xdr:to>
    <xdr:sp macro="" textlink="">
      <xdr:nvSpPr>
        <xdr:cNvPr id="4" name="Retângulo: Cantos Arredondados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F558648-9A5D-4181-A04B-7BCDC2835262}"/>
            </a:ext>
          </a:extLst>
        </xdr:cNvPr>
        <xdr:cNvSpPr/>
      </xdr:nvSpPr>
      <xdr:spPr>
        <a:xfrm>
          <a:off x="9253992" y="13909480"/>
          <a:ext cx="1582310" cy="381662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DEZEMBRO</a:t>
          </a:r>
        </a:p>
      </xdr:txBody>
    </xdr:sp>
    <xdr:clientData/>
  </xdr:twoCellAnchor>
  <xdr:twoCellAnchor>
    <xdr:from>
      <xdr:col>10</xdr:col>
      <xdr:colOff>213359</xdr:colOff>
      <xdr:row>5</xdr:row>
      <xdr:rowOff>109994</xdr:rowOff>
    </xdr:from>
    <xdr:to>
      <xdr:col>12</xdr:col>
      <xdr:colOff>523460</xdr:colOff>
      <xdr:row>7</xdr:row>
      <xdr:rowOff>109992</xdr:rowOff>
    </xdr:to>
    <xdr:sp macro="" textlink="">
      <xdr:nvSpPr>
        <xdr:cNvPr id="5" name="Retângulo: Cantos Arredondados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285D039-A244-468D-9086-0899809B226B}"/>
            </a:ext>
          </a:extLst>
        </xdr:cNvPr>
        <xdr:cNvSpPr/>
      </xdr:nvSpPr>
      <xdr:spPr>
        <a:xfrm>
          <a:off x="9253992" y="13412526"/>
          <a:ext cx="1582310" cy="381661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JUNHO</a:t>
          </a:r>
        </a:p>
      </xdr:txBody>
    </xdr:sp>
    <xdr:clientData/>
  </xdr:twoCellAnchor>
  <xdr:twoCellAnchor>
    <xdr:from>
      <xdr:col>7</xdr:col>
      <xdr:colOff>1234307</xdr:colOff>
      <xdr:row>5</xdr:row>
      <xdr:rowOff>109994</xdr:rowOff>
    </xdr:from>
    <xdr:to>
      <xdr:col>10</xdr:col>
      <xdr:colOff>65466</xdr:colOff>
      <xdr:row>7</xdr:row>
      <xdr:rowOff>109992</xdr:rowOff>
    </xdr:to>
    <xdr:sp macro="" textlink="">
      <xdr:nvSpPr>
        <xdr:cNvPr id="7" name="Retângulo: Cantos Arredondados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056B25A-0F06-4423-993B-C57DE3E78EFB}"/>
            </a:ext>
          </a:extLst>
        </xdr:cNvPr>
        <xdr:cNvSpPr/>
      </xdr:nvSpPr>
      <xdr:spPr>
        <a:xfrm>
          <a:off x="7523789" y="13412526"/>
          <a:ext cx="1582310" cy="381661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MAIO</a:t>
          </a:r>
        </a:p>
      </xdr:txBody>
    </xdr:sp>
    <xdr:clientData/>
  </xdr:twoCellAnchor>
  <xdr:twoCellAnchor>
    <xdr:from>
      <xdr:col>2</xdr:col>
      <xdr:colOff>273789</xdr:colOff>
      <xdr:row>5</xdr:row>
      <xdr:rowOff>109994</xdr:rowOff>
    </xdr:from>
    <xdr:to>
      <xdr:col>3</xdr:col>
      <xdr:colOff>1450583</xdr:colOff>
      <xdr:row>7</xdr:row>
      <xdr:rowOff>109992</xdr:rowOff>
    </xdr:to>
    <xdr:sp macro="" textlink="">
      <xdr:nvSpPr>
        <xdr:cNvPr id="8" name="Retângulo: Cantos Arredondados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F83B2CF-1FF5-4491-B6C9-6DD7179619B7}"/>
            </a:ext>
          </a:extLst>
        </xdr:cNvPr>
        <xdr:cNvSpPr/>
      </xdr:nvSpPr>
      <xdr:spPr>
        <a:xfrm>
          <a:off x="2388836" y="13412526"/>
          <a:ext cx="1582310" cy="381661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FEVEREIRO</a:t>
          </a:r>
        </a:p>
      </xdr:txBody>
    </xdr:sp>
    <xdr:clientData/>
  </xdr:twoCellAnchor>
  <xdr:twoCellAnchor>
    <xdr:from>
      <xdr:col>1</xdr:col>
      <xdr:colOff>30480</xdr:colOff>
      <xdr:row>8</xdr:row>
      <xdr:rowOff>18552</xdr:rowOff>
    </xdr:from>
    <xdr:to>
      <xdr:col>2</xdr:col>
      <xdr:colOff>133847</xdr:colOff>
      <xdr:row>10</xdr:row>
      <xdr:rowOff>18551</xdr:rowOff>
    </xdr:to>
    <xdr:sp macro="" textlink="">
      <xdr:nvSpPr>
        <xdr:cNvPr id="9" name="Retângulo: Cantos Arredondados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30F99D51-4D0A-4067-BC02-4977F648C233}"/>
            </a:ext>
          </a:extLst>
        </xdr:cNvPr>
        <xdr:cNvSpPr/>
      </xdr:nvSpPr>
      <xdr:spPr>
        <a:xfrm>
          <a:off x="666584" y="13893578"/>
          <a:ext cx="1582310" cy="381662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JULHO</a:t>
          </a:r>
        </a:p>
      </xdr:txBody>
    </xdr:sp>
    <xdr:clientData/>
  </xdr:twoCellAnchor>
  <xdr:twoCellAnchor>
    <xdr:from>
      <xdr:col>7</xdr:col>
      <xdr:colOff>1234307</xdr:colOff>
      <xdr:row>8</xdr:row>
      <xdr:rowOff>26503</xdr:rowOff>
    </xdr:from>
    <xdr:to>
      <xdr:col>10</xdr:col>
      <xdr:colOff>65466</xdr:colOff>
      <xdr:row>10</xdr:row>
      <xdr:rowOff>26502</xdr:rowOff>
    </xdr:to>
    <xdr:sp macro="" textlink="">
      <xdr:nvSpPr>
        <xdr:cNvPr id="10" name="Retângulo: Cantos Arredondados 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C1748274-164A-4647-9159-3C8EEA6BA4D3}"/>
            </a:ext>
          </a:extLst>
        </xdr:cNvPr>
        <xdr:cNvSpPr/>
      </xdr:nvSpPr>
      <xdr:spPr>
        <a:xfrm>
          <a:off x="7523789" y="13901529"/>
          <a:ext cx="1582310" cy="381662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NOVEMBRO</a:t>
          </a:r>
        </a:p>
      </xdr:txBody>
    </xdr:sp>
    <xdr:clientData/>
  </xdr:twoCellAnchor>
  <xdr:twoCellAnchor>
    <xdr:from>
      <xdr:col>5</xdr:col>
      <xdr:colOff>1404464</xdr:colOff>
      <xdr:row>8</xdr:row>
      <xdr:rowOff>18552</xdr:rowOff>
    </xdr:from>
    <xdr:to>
      <xdr:col>7</xdr:col>
      <xdr:colOff>1102315</xdr:colOff>
      <xdr:row>10</xdr:row>
      <xdr:rowOff>18551</xdr:rowOff>
    </xdr:to>
    <xdr:sp macro="" textlink="">
      <xdr:nvSpPr>
        <xdr:cNvPr id="11" name="Retângulo: Cantos Arredondados 1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74EC7921-64FD-4269-AE58-6E114871120C}"/>
            </a:ext>
          </a:extLst>
        </xdr:cNvPr>
        <xdr:cNvSpPr/>
      </xdr:nvSpPr>
      <xdr:spPr>
        <a:xfrm>
          <a:off x="5809487" y="13893578"/>
          <a:ext cx="1582310" cy="381662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OUTUBRO</a:t>
          </a:r>
        </a:p>
      </xdr:txBody>
    </xdr:sp>
    <xdr:clientData/>
  </xdr:twoCellAnchor>
  <xdr:twoCellAnchor>
    <xdr:from>
      <xdr:col>5</xdr:col>
      <xdr:colOff>1404464</xdr:colOff>
      <xdr:row>5</xdr:row>
      <xdr:rowOff>109994</xdr:rowOff>
    </xdr:from>
    <xdr:to>
      <xdr:col>7</xdr:col>
      <xdr:colOff>1102315</xdr:colOff>
      <xdr:row>7</xdr:row>
      <xdr:rowOff>109992</xdr:rowOff>
    </xdr:to>
    <xdr:sp macro="" textlink="">
      <xdr:nvSpPr>
        <xdr:cNvPr id="12" name="Retângulo: Cantos Arredondados 1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D93BF56E-57D6-46AC-9976-33E85D2DA1EB}"/>
            </a:ext>
          </a:extLst>
        </xdr:cNvPr>
        <xdr:cNvSpPr/>
      </xdr:nvSpPr>
      <xdr:spPr>
        <a:xfrm>
          <a:off x="5809487" y="13412526"/>
          <a:ext cx="1582310" cy="381661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ABRIL</a:t>
          </a:r>
        </a:p>
      </xdr:txBody>
    </xdr:sp>
    <xdr:clientData/>
  </xdr:twoCellAnchor>
  <xdr:twoCellAnchor>
    <xdr:from>
      <xdr:col>2</xdr:col>
      <xdr:colOff>273789</xdr:colOff>
      <xdr:row>8</xdr:row>
      <xdr:rowOff>18552</xdr:rowOff>
    </xdr:from>
    <xdr:to>
      <xdr:col>3</xdr:col>
      <xdr:colOff>1450583</xdr:colOff>
      <xdr:row>10</xdr:row>
      <xdr:rowOff>18551</xdr:rowOff>
    </xdr:to>
    <xdr:sp macro="" textlink="">
      <xdr:nvSpPr>
        <xdr:cNvPr id="13" name="Retângulo: Cantos Arredondados 12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FE9469EF-DF44-4A20-9A98-D313018E548E}"/>
            </a:ext>
          </a:extLst>
        </xdr:cNvPr>
        <xdr:cNvSpPr/>
      </xdr:nvSpPr>
      <xdr:spPr>
        <a:xfrm>
          <a:off x="2388836" y="13893578"/>
          <a:ext cx="1582310" cy="381662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AGOSTO</a:t>
          </a:r>
        </a:p>
      </xdr:txBody>
    </xdr:sp>
    <xdr:clientData/>
  </xdr:twoCellAnchor>
  <xdr:twoCellAnchor>
    <xdr:from>
      <xdr:col>1</xdr:col>
      <xdr:colOff>30480</xdr:colOff>
      <xdr:row>5</xdr:row>
      <xdr:rowOff>109994</xdr:rowOff>
    </xdr:from>
    <xdr:to>
      <xdr:col>2</xdr:col>
      <xdr:colOff>133847</xdr:colOff>
      <xdr:row>7</xdr:row>
      <xdr:rowOff>109992</xdr:rowOff>
    </xdr:to>
    <xdr:sp macro="" textlink="">
      <xdr:nvSpPr>
        <xdr:cNvPr id="14" name="Retângulo: Cantos Arredondados 1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7D5CA624-ED4E-4955-821A-74BC778E9528}"/>
            </a:ext>
          </a:extLst>
        </xdr:cNvPr>
        <xdr:cNvSpPr/>
      </xdr:nvSpPr>
      <xdr:spPr>
        <a:xfrm>
          <a:off x="666584" y="13412526"/>
          <a:ext cx="1582310" cy="381661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JANEIRO</a:t>
          </a:r>
        </a:p>
      </xdr:txBody>
    </xdr:sp>
    <xdr:clientData/>
  </xdr:twoCellAnchor>
  <xdr:twoCellAnchor>
    <xdr:from>
      <xdr:col>4</xdr:col>
      <xdr:colOff>95680</xdr:colOff>
      <xdr:row>8</xdr:row>
      <xdr:rowOff>18552</xdr:rowOff>
    </xdr:from>
    <xdr:to>
      <xdr:col>5</xdr:col>
      <xdr:colOff>1272473</xdr:colOff>
      <xdr:row>10</xdr:row>
      <xdr:rowOff>18551</xdr:rowOff>
    </xdr:to>
    <xdr:sp macro="" textlink="">
      <xdr:nvSpPr>
        <xdr:cNvPr id="15" name="Retângulo: Cantos Arredondados 1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E3B90154-BA82-46AB-8894-1E86EAEFCB00}"/>
            </a:ext>
          </a:extLst>
        </xdr:cNvPr>
        <xdr:cNvSpPr/>
      </xdr:nvSpPr>
      <xdr:spPr>
        <a:xfrm>
          <a:off x="4095186" y="13893578"/>
          <a:ext cx="1582310" cy="381662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SETEMBRO</a:t>
          </a:r>
        </a:p>
      </xdr:txBody>
    </xdr:sp>
    <xdr:clientData/>
  </xdr:twoCellAnchor>
  <xdr:twoCellAnchor>
    <xdr:from>
      <xdr:col>4</xdr:col>
      <xdr:colOff>95680</xdr:colOff>
      <xdr:row>5</xdr:row>
      <xdr:rowOff>109994</xdr:rowOff>
    </xdr:from>
    <xdr:to>
      <xdr:col>5</xdr:col>
      <xdr:colOff>1272473</xdr:colOff>
      <xdr:row>7</xdr:row>
      <xdr:rowOff>109992</xdr:rowOff>
    </xdr:to>
    <xdr:sp macro="" textlink="">
      <xdr:nvSpPr>
        <xdr:cNvPr id="21" name="Retângulo: Cantos Arredondados 20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84ED8074-62E9-DF3C-CFCA-ECD801654324}"/>
            </a:ext>
          </a:extLst>
        </xdr:cNvPr>
        <xdr:cNvSpPr/>
      </xdr:nvSpPr>
      <xdr:spPr>
        <a:xfrm>
          <a:off x="4095186" y="13412526"/>
          <a:ext cx="1582310" cy="381661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MARÇO</a:t>
          </a:r>
        </a:p>
      </xdr:txBody>
    </xdr:sp>
    <xdr:clientData/>
  </xdr:twoCellAnchor>
  <xdr:twoCellAnchor>
    <xdr:from>
      <xdr:col>3</xdr:col>
      <xdr:colOff>7952</xdr:colOff>
      <xdr:row>14</xdr:row>
      <xdr:rowOff>1431235</xdr:rowOff>
    </xdr:from>
    <xdr:to>
      <xdr:col>3</xdr:col>
      <xdr:colOff>1391479</xdr:colOff>
      <xdr:row>15</xdr:row>
      <xdr:rowOff>55661</xdr:rowOff>
    </xdr:to>
    <xdr:sp macro="" textlink="">
      <xdr:nvSpPr>
        <xdr:cNvPr id="26" name="Retângulo: Cantos Arredondados 25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4920D183-9E56-226F-5162-0516C520EEE2}"/>
            </a:ext>
          </a:extLst>
        </xdr:cNvPr>
        <xdr:cNvSpPr/>
      </xdr:nvSpPr>
      <xdr:spPr>
        <a:xfrm>
          <a:off x="2528515" y="6774512"/>
          <a:ext cx="1383527" cy="341907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900" b="1">
              <a:solidFill>
                <a:schemeClr val="tx1"/>
              </a:solidFill>
            </a:rPr>
            <a:t>ORÇAMENTO PESSOAL</a:t>
          </a:r>
        </a:p>
      </xdr:txBody>
    </xdr:sp>
    <xdr:clientData/>
  </xdr:twoCellAnchor>
  <xdr:twoCellAnchor>
    <xdr:from>
      <xdr:col>2</xdr:col>
      <xdr:colOff>378515</xdr:colOff>
      <xdr:row>21</xdr:row>
      <xdr:rowOff>2854518</xdr:rowOff>
    </xdr:from>
    <xdr:to>
      <xdr:col>4</xdr:col>
      <xdr:colOff>172941</xdr:colOff>
      <xdr:row>22</xdr:row>
      <xdr:rowOff>47625</xdr:rowOff>
    </xdr:to>
    <xdr:sp macro="" textlink="">
      <xdr:nvSpPr>
        <xdr:cNvPr id="27" name="Retângulo: Cantos Arredondados 26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48B4AB90-77AF-4490-97EB-CA201F2E2385}"/>
            </a:ext>
          </a:extLst>
        </xdr:cNvPr>
        <xdr:cNvSpPr/>
      </xdr:nvSpPr>
      <xdr:spPr>
        <a:xfrm>
          <a:off x="2369240" y="14856018"/>
          <a:ext cx="1556551" cy="431607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800" b="1">
              <a:solidFill>
                <a:schemeClr val="tx1"/>
              </a:solidFill>
            </a:rPr>
            <a:t>DISTRIBUIÇÃO</a:t>
          </a:r>
          <a:r>
            <a:rPr lang="pt-BR" sz="800" b="1" baseline="0">
              <a:solidFill>
                <a:schemeClr val="tx1"/>
              </a:solidFill>
            </a:rPr>
            <a:t> DO ORÇAMENTO</a:t>
          </a:r>
          <a:endParaRPr lang="pt-BR" sz="800" b="1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0</xdr:col>
      <xdr:colOff>600075</xdr:colOff>
      <xdr:row>1</xdr:row>
      <xdr:rowOff>314324</xdr:rowOff>
    </xdr:from>
    <xdr:to>
      <xdr:col>1</xdr:col>
      <xdr:colOff>1347220</xdr:colOff>
      <xdr:row>2</xdr:row>
      <xdr:rowOff>299469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3BF09B56-3D90-F67A-91E5-D594A81A7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" y="504824"/>
          <a:ext cx="1356745" cy="13567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1656522</xdr:colOff>
      <xdr:row>0</xdr:row>
      <xdr:rowOff>304800</xdr:rowOff>
    </xdr:from>
    <xdr:to>
      <xdr:col>3</xdr:col>
      <xdr:colOff>3316357</xdr:colOff>
      <xdr:row>0</xdr:row>
      <xdr:rowOff>662609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F1D58A-E936-4B6B-8C67-A56C10169336}"/>
            </a:ext>
          </a:extLst>
        </xdr:cNvPr>
        <xdr:cNvSpPr/>
      </xdr:nvSpPr>
      <xdr:spPr>
        <a:xfrm>
          <a:off x="6308035" y="304800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6471</xdr:colOff>
      <xdr:row>2</xdr:row>
      <xdr:rowOff>8880</xdr:rowOff>
    </xdr:from>
    <xdr:to>
      <xdr:col>15</xdr:col>
      <xdr:colOff>0</xdr:colOff>
      <xdr:row>27</xdr:row>
      <xdr:rowOff>152400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E66EEE9-9BAB-44E3-989A-010450904D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137077</xdr:colOff>
      <xdr:row>0</xdr:row>
      <xdr:rowOff>367334</xdr:rowOff>
    </xdr:from>
    <xdr:to>
      <xdr:col>4</xdr:col>
      <xdr:colOff>409575</xdr:colOff>
      <xdr:row>0</xdr:row>
      <xdr:rowOff>725143</xdr:rowOff>
    </xdr:to>
    <xdr:sp macro="" textlink="">
      <xdr:nvSpPr>
        <xdr:cNvPr id="4" name="Retângulo: Cantos Arredondado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C8E935B-0E8C-42F1-B312-EAB78566C640}"/>
            </a:ext>
          </a:extLst>
        </xdr:cNvPr>
        <xdr:cNvSpPr/>
      </xdr:nvSpPr>
      <xdr:spPr>
        <a:xfrm>
          <a:off x="5642527" y="367334"/>
          <a:ext cx="1472648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1560444</xdr:colOff>
      <xdr:row>0</xdr:row>
      <xdr:rowOff>318052</xdr:rowOff>
    </xdr:from>
    <xdr:to>
      <xdr:col>4</xdr:col>
      <xdr:colOff>29818</xdr:colOff>
      <xdr:row>0</xdr:row>
      <xdr:rowOff>675861</xdr:rowOff>
    </xdr:to>
    <xdr:sp macro="" textlink="">
      <xdr:nvSpPr>
        <xdr:cNvPr id="2" name="Retângulo: Cantos Arredondado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9287FF6-4AF9-D2AA-C825-7B42ADC8215B}"/>
            </a:ext>
          </a:extLst>
        </xdr:cNvPr>
        <xdr:cNvSpPr/>
      </xdr:nvSpPr>
      <xdr:spPr>
        <a:xfrm>
          <a:off x="6013174" y="318052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1550505</xdr:colOff>
      <xdr:row>0</xdr:row>
      <xdr:rowOff>318052</xdr:rowOff>
    </xdr:from>
    <xdr:to>
      <xdr:col>4</xdr:col>
      <xdr:colOff>19879</xdr:colOff>
      <xdr:row>0</xdr:row>
      <xdr:rowOff>675861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7B27F02-1647-46E7-A66F-624DF59C83B1}"/>
            </a:ext>
          </a:extLst>
        </xdr:cNvPr>
        <xdr:cNvSpPr/>
      </xdr:nvSpPr>
      <xdr:spPr>
        <a:xfrm>
          <a:off x="6003235" y="318052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1530626</xdr:colOff>
      <xdr:row>0</xdr:row>
      <xdr:rowOff>327992</xdr:rowOff>
    </xdr:from>
    <xdr:to>
      <xdr:col>4</xdr:col>
      <xdr:colOff>0</xdr:colOff>
      <xdr:row>0</xdr:row>
      <xdr:rowOff>685801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0B85041-D4AB-46B0-B206-C3E1964488E4}"/>
            </a:ext>
          </a:extLst>
        </xdr:cNvPr>
        <xdr:cNvSpPr/>
      </xdr:nvSpPr>
      <xdr:spPr>
        <a:xfrm>
          <a:off x="5983356" y="327992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1520686</xdr:colOff>
      <xdr:row>0</xdr:row>
      <xdr:rowOff>327991</xdr:rowOff>
    </xdr:from>
    <xdr:to>
      <xdr:col>3</xdr:col>
      <xdr:colOff>3180521</xdr:colOff>
      <xdr:row>0</xdr:row>
      <xdr:rowOff>685800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A50F9E5-9A39-452C-A3BC-506D47F19BF0}"/>
            </a:ext>
          </a:extLst>
        </xdr:cNvPr>
        <xdr:cNvSpPr/>
      </xdr:nvSpPr>
      <xdr:spPr>
        <a:xfrm>
          <a:off x="5973416" y="327991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1510749</xdr:colOff>
      <xdr:row>0</xdr:row>
      <xdr:rowOff>347870</xdr:rowOff>
    </xdr:from>
    <xdr:to>
      <xdr:col>3</xdr:col>
      <xdr:colOff>3170584</xdr:colOff>
      <xdr:row>0</xdr:row>
      <xdr:rowOff>705679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A907E8F-DFF9-441A-B47A-146AE5A92320}"/>
            </a:ext>
          </a:extLst>
        </xdr:cNvPr>
        <xdr:cNvSpPr/>
      </xdr:nvSpPr>
      <xdr:spPr>
        <a:xfrm>
          <a:off x="5963479" y="347870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1530627</xdr:colOff>
      <xdr:row>0</xdr:row>
      <xdr:rowOff>337931</xdr:rowOff>
    </xdr:from>
    <xdr:to>
      <xdr:col>4</xdr:col>
      <xdr:colOff>1</xdr:colOff>
      <xdr:row>0</xdr:row>
      <xdr:rowOff>695740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3DAA83E-212B-4A2B-A67D-D8F2B80464F9}"/>
            </a:ext>
          </a:extLst>
        </xdr:cNvPr>
        <xdr:cNvSpPr/>
      </xdr:nvSpPr>
      <xdr:spPr>
        <a:xfrm>
          <a:off x="5983357" y="337931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1530626</xdr:colOff>
      <xdr:row>0</xdr:row>
      <xdr:rowOff>318052</xdr:rowOff>
    </xdr:from>
    <xdr:to>
      <xdr:col>4</xdr:col>
      <xdr:colOff>0</xdr:colOff>
      <xdr:row>0</xdr:row>
      <xdr:rowOff>675861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5CDBC9-0855-4A70-AFAC-1DE5FA2449A4}"/>
            </a:ext>
          </a:extLst>
        </xdr:cNvPr>
        <xdr:cNvSpPr/>
      </xdr:nvSpPr>
      <xdr:spPr>
        <a:xfrm>
          <a:off x="5983356" y="318052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1530626</xdr:colOff>
      <xdr:row>0</xdr:row>
      <xdr:rowOff>318052</xdr:rowOff>
    </xdr:from>
    <xdr:to>
      <xdr:col>4</xdr:col>
      <xdr:colOff>0</xdr:colOff>
      <xdr:row>0</xdr:row>
      <xdr:rowOff>675861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ADF24B8-63D2-49F6-B728-8C01B42AD7BB}"/>
            </a:ext>
          </a:extLst>
        </xdr:cNvPr>
        <xdr:cNvSpPr/>
      </xdr:nvSpPr>
      <xdr:spPr>
        <a:xfrm>
          <a:off x="5983356" y="318052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1550504</xdr:colOff>
      <xdr:row>0</xdr:row>
      <xdr:rowOff>327991</xdr:rowOff>
    </xdr:from>
    <xdr:to>
      <xdr:col>4</xdr:col>
      <xdr:colOff>19878</xdr:colOff>
      <xdr:row>0</xdr:row>
      <xdr:rowOff>685800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22E1EDD-9235-4A58-AB4C-FD27151C915E}"/>
            </a:ext>
          </a:extLst>
        </xdr:cNvPr>
        <xdr:cNvSpPr/>
      </xdr:nvSpPr>
      <xdr:spPr>
        <a:xfrm>
          <a:off x="6003234" y="327991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1580322</xdr:colOff>
      <xdr:row>0</xdr:row>
      <xdr:rowOff>318053</xdr:rowOff>
    </xdr:from>
    <xdr:to>
      <xdr:col>4</xdr:col>
      <xdr:colOff>49696</xdr:colOff>
      <xdr:row>0</xdr:row>
      <xdr:rowOff>675862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D11E75-2EBB-4D81-B155-D6B4DB6B82C7}"/>
            </a:ext>
          </a:extLst>
        </xdr:cNvPr>
        <xdr:cNvSpPr/>
      </xdr:nvSpPr>
      <xdr:spPr>
        <a:xfrm>
          <a:off x="6033052" y="318053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1550506</xdr:colOff>
      <xdr:row>0</xdr:row>
      <xdr:rowOff>318052</xdr:rowOff>
    </xdr:from>
    <xdr:to>
      <xdr:col>4</xdr:col>
      <xdr:colOff>19880</xdr:colOff>
      <xdr:row>0</xdr:row>
      <xdr:rowOff>675861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8FB7D0C-2791-436F-A879-8F395BBEC476}"/>
            </a:ext>
          </a:extLst>
        </xdr:cNvPr>
        <xdr:cNvSpPr/>
      </xdr:nvSpPr>
      <xdr:spPr>
        <a:xfrm>
          <a:off x="6003236" y="318052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1550505</xdr:colOff>
      <xdr:row>0</xdr:row>
      <xdr:rowOff>327991</xdr:rowOff>
    </xdr:from>
    <xdr:to>
      <xdr:col>4</xdr:col>
      <xdr:colOff>19879</xdr:colOff>
      <xdr:row>0</xdr:row>
      <xdr:rowOff>685800</xdr:rowOff>
    </xdr:to>
    <xdr:sp macro="" textlink="">
      <xdr:nvSpPr>
        <xdr:cNvPr id="3" name="Retângulo: Cantos Arredondado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D8A6C1-305D-4535-A8C6-130BE44369D0}"/>
            </a:ext>
          </a:extLst>
        </xdr:cNvPr>
        <xdr:cNvSpPr/>
      </xdr:nvSpPr>
      <xdr:spPr>
        <a:xfrm>
          <a:off x="6003235" y="327991"/>
          <a:ext cx="1659835" cy="357809"/>
        </a:xfrm>
        <a:prstGeom prst="roundRect">
          <a:avLst/>
        </a:prstGeom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>
              <a:solidFill>
                <a:schemeClr val="tx1"/>
              </a:solidFill>
            </a:rPr>
            <a:t>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69FFF-7F70-441A-8AFC-0E022A766C23}">
  <sheetPr>
    <tabColor theme="7" tint="-0.249977111117893"/>
  </sheetPr>
  <dimension ref="A1:AH64"/>
  <sheetViews>
    <sheetView showGridLines="0" tabSelected="1" topLeftCell="A19" zoomScaleNormal="100" workbookViewId="0">
      <selection activeCell="I3" sqref="I3"/>
    </sheetView>
  </sheetViews>
  <sheetFormatPr defaultRowHeight="15" x14ac:dyDescent="0.25"/>
  <cols>
    <col min="2" max="2" width="20.7109375" customWidth="1"/>
    <col min="3" max="3" width="5.7109375" customWidth="1"/>
    <col min="4" max="4" width="20.7109375" customWidth="1"/>
    <col min="5" max="5" width="5.7109375" customWidth="1"/>
    <col min="6" max="6" width="20.7109375" customWidth="1"/>
    <col min="7" max="7" width="5.7109375" customWidth="1"/>
    <col min="8" max="8" width="20.7109375" customWidth="1"/>
  </cols>
  <sheetData>
    <row r="1" spans="1:34" x14ac:dyDescent="0.25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</row>
    <row r="2" spans="1:34" ht="108" customHeight="1" x14ac:dyDescent="0.25">
      <c r="A2" s="67"/>
      <c r="B2" s="67"/>
      <c r="C2" s="67"/>
      <c r="D2" s="67"/>
      <c r="E2" s="67"/>
      <c r="F2" s="67"/>
      <c r="G2" s="67"/>
      <c r="H2" s="68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</row>
    <row r="3" spans="1:34" ht="35.65" customHeight="1" x14ac:dyDescent="0.25">
      <c r="A3" s="67"/>
      <c r="B3" s="67"/>
      <c r="C3" s="67"/>
      <c r="D3" s="67"/>
      <c r="E3" s="67"/>
      <c r="F3" s="67"/>
      <c r="G3" s="67"/>
      <c r="H3" s="68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</row>
    <row r="4" spans="1:34" ht="31.5" x14ac:dyDescent="0.25">
      <c r="A4" s="67"/>
      <c r="B4" s="69" t="s">
        <v>150</v>
      </c>
      <c r="C4" s="70"/>
      <c r="D4" s="70"/>
      <c r="E4" s="70"/>
      <c r="F4" s="71"/>
      <c r="G4" s="71"/>
      <c r="H4" s="71"/>
      <c r="I4" s="71"/>
      <c r="J4" s="71"/>
      <c r="K4" s="71"/>
      <c r="L4" s="71"/>
      <c r="M4" s="71"/>
      <c r="N4" s="71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</row>
    <row r="5" spans="1:34" x14ac:dyDescent="0.25">
      <c r="A5" s="67"/>
      <c r="B5" s="72"/>
      <c r="C5" s="70"/>
      <c r="D5" s="70"/>
      <c r="E5" s="70"/>
      <c r="F5" s="71"/>
      <c r="G5" s="71"/>
      <c r="H5" s="71"/>
      <c r="I5" s="71"/>
      <c r="J5" s="71"/>
      <c r="K5" s="71"/>
      <c r="L5" s="71"/>
      <c r="M5" s="71"/>
      <c r="N5" s="71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</row>
    <row r="6" spans="1:34" x14ac:dyDescent="0.25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4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</row>
    <row r="8" spans="1:34" x14ac:dyDescent="0.25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</row>
    <row r="9" spans="1:34" x14ac:dyDescent="0.25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</row>
    <row r="10" spans="1:34" x14ac:dyDescent="0.25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</row>
    <row r="11" spans="1:34" ht="54" customHeight="1" x14ac:dyDescent="0.25">
      <c r="A11" s="67"/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</row>
    <row r="12" spans="1:34" ht="32.25" x14ac:dyDescent="0.5">
      <c r="A12" s="67"/>
      <c r="B12" s="73" t="s">
        <v>107</v>
      </c>
      <c r="C12" s="73"/>
      <c r="D12" s="73"/>
      <c r="E12" s="73"/>
      <c r="F12" s="74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</row>
    <row r="13" spans="1:34" ht="13.5" customHeight="1" x14ac:dyDescent="0.5">
      <c r="A13" s="67"/>
      <c r="B13" s="75"/>
      <c r="C13" s="75"/>
      <c r="D13" s="75"/>
      <c r="E13" s="75"/>
      <c r="F13" s="76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</row>
    <row r="14" spans="1:34" ht="42" customHeight="1" x14ac:dyDescent="0.25">
      <c r="A14" s="67"/>
      <c r="B14" s="82">
        <v>1</v>
      </c>
      <c r="C14" s="77"/>
      <c r="D14" s="82">
        <v>2</v>
      </c>
      <c r="E14" s="77"/>
      <c r="F14" s="82">
        <v>3</v>
      </c>
      <c r="G14" s="77"/>
      <c r="H14" s="82">
        <v>4</v>
      </c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</row>
    <row r="15" spans="1:34" ht="150" x14ac:dyDescent="0.25">
      <c r="A15" s="67"/>
      <c r="B15" s="78" t="s">
        <v>176</v>
      </c>
      <c r="C15" s="79"/>
      <c r="D15" s="78" t="s">
        <v>112</v>
      </c>
      <c r="E15" s="79"/>
      <c r="F15" s="78" t="s">
        <v>108</v>
      </c>
      <c r="G15" s="80"/>
      <c r="H15" s="78" t="s">
        <v>109</v>
      </c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5"/>
    </row>
    <row r="16" spans="1:34" ht="26.25" customHeight="1" x14ac:dyDescent="0.25">
      <c r="A16" s="67"/>
      <c r="B16" s="78"/>
      <c r="C16" s="79"/>
      <c r="D16" s="78"/>
      <c r="E16" s="79"/>
      <c r="F16" s="78"/>
      <c r="G16" s="80"/>
      <c r="H16" s="78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5"/>
    </row>
    <row r="17" spans="1:34" ht="24.95" customHeight="1" x14ac:dyDescent="0.25">
      <c r="A17" s="67"/>
      <c r="B17" s="72"/>
      <c r="C17" s="70"/>
      <c r="D17" s="70"/>
      <c r="E17" s="70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8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5"/>
    </row>
    <row r="18" spans="1:34" ht="42" customHeight="1" x14ac:dyDescent="0.25">
      <c r="A18" s="67"/>
      <c r="B18" s="82">
        <v>5</v>
      </c>
      <c r="C18" s="77"/>
      <c r="D18" s="82">
        <v>6</v>
      </c>
      <c r="E18" s="77"/>
      <c r="F18" s="82">
        <v>7</v>
      </c>
      <c r="G18" s="77"/>
      <c r="H18" s="82">
        <v>8</v>
      </c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5"/>
    </row>
    <row r="19" spans="1:34" ht="210" x14ac:dyDescent="0.25">
      <c r="A19" s="67"/>
      <c r="B19" s="78" t="s">
        <v>162</v>
      </c>
      <c r="C19" s="79"/>
      <c r="D19" s="78" t="s">
        <v>171</v>
      </c>
      <c r="E19" s="79"/>
      <c r="F19" s="78" t="s">
        <v>172</v>
      </c>
      <c r="G19" s="80"/>
      <c r="H19" s="78" t="s">
        <v>110</v>
      </c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5"/>
    </row>
    <row r="20" spans="1:34" ht="24.95" customHeight="1" x14ac:dyDescent="0.25">
      <c r="A20" s="67"/>
      <c r="B20" s="72"/>
      <c r="C20" s="70"/>
      <c r="D20" s="70"/>
      <c r="E20" s="70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5"/>
    </row>
    <row r="21" spans="1:34" ht="45.75" x14ac:dyDescent="0.25">
      <c r="A21" s="67"/>
      <c r="B21" s="82">
        <v>9</v>
      </c>
      <c r="C21" s="77"/>
      <c r="D21" s="82">
        <v>10</v>
      </c>
      <c r="E21" s="77"/>
      <c r="F21" s="82">
        <v>11</v>
      </c>
      <c r="G21" s="67"/>
      <c r="H21" s="82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5"/>
    </row>
    <row r="22" spans="1:34" ht="255" customHeight="1" x14ac:dyDescent="0.25">
      <c r="A22" s="67"/>
      <c r="B22" s="78" t="s">
        <v>111</v>
      </c>
      <c r="C22" s="79"/>
      <c r="D22" s="78" t="s">
        <v>173</v>
      </c>
      <c r="E22" s="79"/>
      <c r="F22" s="78" t="s">
        <v>163</v>
      </c>
      <c r="G22" s="71"/>
      <c r="H22" s="83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5"/>
    </row>
    <row r="23" spans="1:34" x14ac:dyDescent="0.25">
      <c r="A23" s="67"/>
      <c r="B23" s="72"/>
      <c r="C23" s="70"/>
      <c r="D23" s="70"/>
      <c r="E23" s="70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1"/>
      <c r="AG23" s="71"/>
      <c r="AH23" s="5"/>
    </row>
    <row r="24" spans="1:34" x14ac:dyDescent="0.25">
      <c r="A24" s="67"/>
      <c r="B24" s="72"/>
      <c r="C24" s="70"/>
      <c r="D24" s="70"/>
      <c r="E24" s="70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5"/>
    </row>
    <row r="25" spans="1:34" x14ac:dyDescent="0.25">
      <c r="A25" s="67"/>
      <c r="B25" s="72"/>
      <c r="C25" s="70"/>
      <c r="D25" s="70"/>
      <c r="E25" s="70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/>
      <c r="AH25" s="5"/>
    </row>
    <row r="26" spans="1:34" x14ac:dyDescent="0.25">
      <c r="A26" s="71"/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5"/>
    </row>
    <row r="27" spans="1:34" x14ac:dyDescent="0.25">
      <c r="A27" s="71"/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5"/>
    </row>
    <row r="28" spans="1:34" x14ac:dyDescent="0.25">
      <c r="A28" s="6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</row>
    <row r="29" spans="1:34" x14ac:dyDescent="0.25">
      <c r="A29" s="67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</row>
    <row r="30" spans="1:34" x14ac:dyDescent="0.25">
      <c r="A30" s="67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</row>
    <row r="31" spans="1:34" x14ac:dyDescent="0.25">
      <c r="A31" s="67"/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</row>
    <row r="32" spans="1:34" x14ac:dyDescent="0.25">
      <c r="A32" s="67"/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</row>
    <row r="33" spans="1:33" x14ac:dyDescent="0.25">
      <c r="A33" s="67"/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</row>
    <row r="34" spans="1:33" x14ac:dyDescent="0.25">
      <c r="A34" s="67"/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</row>
    <row r="35" spans="1:33" x14ac:dyDescent="0.25">
      <c r="A35" s="67"/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</row>
    <row r="36" spans="1:33" x14ac:dyDescent="0.25">
      <c r="A36" s="67"/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</row>
    <row r="37" spans="1:33" x14ac:dyDescent="0.25">
      <c r="A37" s="67"/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</row>
    <row r="38" spans="1:33" x14ac:dyDescent="0.25">
      <c r="A38" s="67"/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</row>
    <row r="39" spans="1:33" x14ac:dyDescent="0.25">
      <c r="A39" s="67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</row>
    <row r="40" spans="1:33" x14ac:dyDescent="0.25">
      <c r="A40" s="67"/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</row>
    <row r="41" spans="1:33" ht="15.6" customHeight="1" x14ac:dyDescent="0.25">
      <c r="A41" s="67"/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</row>
    <row r="42" spans="1:33" x14ac:dyDescent="0.25">
      <c r="A42" s="67"/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</row>
    <row r="43" spans="1:33" ht="15.6" customHeight="1" x14ac:dyDescent="0.25">
      <c r="A43" s="67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</row>
    <row r="44" spans="1:33" x14ac:dyDescent="0.25">
      <c r="A44" s="67"/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</row>
    <row r="45" spans="1:33" x14ac:dyDescent="0.25">
      <c r="A45" s="67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</row>
    <row r="46" spans="1:33" x14ac:dyDescent="0.25">
      <c r="A46" s="67"/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</row>
    <row r="47" spans="1:33" x14ac:dyDescent="0.25">
      <c r="A47" s="67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</row>
    <row r="48" spans="1:33" x14ac:dyDescent="0.25">
      <c r="A48" s="67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</row>
    <row r="49" spans="1:33" x14ac:dyDescent="0.25">
      <c r="A49" s="67"/>
      <c r="B49" s="67"/>
      <c r="C49" s="67"/>
      <c r="D49" s="67"/>
      <c r="E49" s="67"/>
      <c r="F49" s="67"/>
      <c r="G49" s="67"/>
      <c r="H49" s="84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</row>
    <row r="50" spans="1:33" x14ac:dyDescent="0.25">
      <c r="A50" s="67"/>
      <c r="B50" s="67"/>
      <c r="C50" s="67"/>
      <c r="D50" s="67"/>
      <c r="E50" s="67"/>
      <c r="F50" s="67"/>
      <c r="G50" s="67"/>
      <c r="H50" s="84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67"/>
    </row>
    <row r="51" spans="1:33" x14ac:dyDescent="0.25">
      <c r="A51" s="67"/>
      <c r="B51" s="67"/>
      <c r="C51" s="67"/>
      <c r="D51" s="67"/>
      <c r="E51" s="67"/>
      <c r="F51" s="67"/>
      <c r="G51" s="67"/>
      <c r="H51" s="84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</row>
    <row r="52" spans="1:33" x14ac:dyDescent="0.25">
      <c r="A52" s="67"/>
      <c r="B52" s="67"/>
      <c r="C52" s="67"/>
      <c r="D52" s="67"/>
      <c r="E52" s="67"/>
      <c r="F52" s="67"/>
      <c r="G52" s="67"/>
      <c r="H52" s="84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</row>
    <row r="53" spans="1:33" x14ac:dyDescent="0.25">
      <c r="A53" s="67"/>
      <c r="B53" s="67"/>
      <c r="C53" s="67"/>
      <c r="D53" s="67"/>
      <c r="E53" s="67"/>
      <c r="F53" s="67"/>
      <c r="G53" s="67"/>
      <c r="H53" s="84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</row>
    <row r="54" spans="1:33" x14ac:dyDescent="0.25">
      <c r="A54" s="67"/>
      <c r="B54" s="67"/>
      <c r="C54" s="67"/>
      <c r="D54" s="67"/>
      <c r="E54" s="67"/>
      <c r="F54" s="67"/>
      <c r="G54" s="67"/>
      <c r="H54" s="84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7"/>
    </row>
    <row r="55" spans="1:33" x14ac:dyDescent="0.25">
      <c r="A55" s="67"/>
      <c r="B55" s="67"/>
      <c r="C55" s="67"/>
      <c r="D55" s="67"/>
      <c r="E55" s="67"/>
      <c r="F55" s="67"/>
      <c r="G55" s="67"/>
      <c r="H55" s="84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67"/>
      <c r="AF55" s="67"/>
      <c r="AG55" s="67"/>
    </row>
    <row r="56" spans="1:33" x14ac:dyDescent="0.25">
      <c r="A56" s="67"/>
      <c r="B56" s="67"/>
      <c r="C56" s="67"/>
      <c r="D56" s="67"/>
      <c r="E56" s="67"/>
      <c r="F56" s="67"/>
      <c r="G56" s="67"/>
      <c r="H56" s="85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</row>
    <row r="57" spans="1:33" x14ac:dyDescent="0.25">
      <c r="A57" s="67"/>
      <c r="B57" s="67"/>
      <c r="C57" s="67"/>
      <c r="D57" s="67"/>
      <c r="E57" s="67"/>
      <c r="F57" s="67"/>
      <c r="G57" s="67"/>
      <c r="H57" s="86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</row>
    <row r="58" spans="1:33" x14ac:dyDescent="0.25">
      <c r="A58" s="67"/>
      <c r="B58" s="67"/>
      <c r="C58" s="67"/>
      <c r="D58" s="67"/>
      <c r="E58" s="67"/>
      <c r="F58" s="67"/>
      <c r="G58" s="67"/>
      <c r="H58" s="85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</row>
    <row r="59" spans="1:33" x14ac:dyDescent="0.25">
      <c r="A59" s="67"/>
      <c r="B59" s="67"/>
      <c r="C59" s="67"/>
      <c r="D59" s="67"/>
      <c r="E59" s="67"/>
      <c r="F59" s="67"/>
      <c r="G59" s="67"/>
      <c r="H59" s="85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</row>
    <row r="60" spans="1:33" x14ac:dyDescent="0.25">
      <c r="A60" s="67"/>
      <c r="B60" s="67"/>
      <c r="C60" s="67"/>
      <c r="D60" s="67"/>
      <c r="E60" s="67"/>
      <c r="F60" s="67"/>
      <c r="G60" s="67"/>
      <c r="H60" s="85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</row>
    <row r="61" spans="1:33" x14ac:dyDescent="0.25">
      <c r="A61" s="67"/>
      <c r="B61" s="67"/>
      <c r="C61" s="67"/>
      <c r="D61" s="67"/>
      <c r="E61" s="67"/>
      <c r="F61" s="67"/>
      <c r="G61" s="67"/>
      <c r="H61" s="85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</row>
    <row r="62" spans="1:33" x14ac:dyDescent="0.25">
      <c r="A62" s="67"/>
      <c r="B62" s="67"/>
      <c r="C62" s="67"/>
      <c r="D62" s="67"/>
      <c r="E62" s="67"/>
      <c r="F62" s="67"/>
      <c r="G62" s="67"/>
      <c r="H62" s="85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</row>
    <row r="63" spans="1:33" x14ac:dyDescent="0.25">
      <c r="H63" s="4"/>
    </row>
    <row r="64" spans="1:33" x14ac:dyDescent="0.25">
      <c r="H64" s="4"/>
    </row>
  </sheetData>
  <pageMargins left="0.511811024" right="0.511811024" top="0.78740157499999996" bottom="0.78740157499999996" header="0.31496062000000002" footer="0.31496062000000002"/>
  <pageSetup paperSize="9" scale="86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96C09-AA83-4630-81BE-48B8CE0E75BE}">
  <sheetPr>
    <tabColor theme="7" tint="-0.249977111117893"/>
  </sheetPr>
  <dimension ref="A1:Q108"/>
  <sheetViews>
    <sheetView showGridLines="0" zoomScale="80" zoomScaleNormal="80" workbookViewId="0">
      <selection activeCell="I8" sqref="I8"/>
    </sheetView>
  </sheetViews>
  <sheetFormatPr defaultRowHeight="12.75" x14ac:dyDescent="0.2"/>
  <cols>
    <col min="1" max="1" width="5.7109375" style="1" customWidth="1"/>
    <col min="2" max="2" width="33" style="1" customWidth="1"/>
    <col min="3" max="3" width="26.28515625" style="1" customWidth="1"/>
    <col min="4" max="4" width="46.5703125" style="1" customWidth="1"/>
    <col min="5" max="16" width="16.42578125" style="2" customWidth="1"/>
    <col min="17" max="17" width="17.85546875" style="1" customWidth="1"/>
    <col min="18" max="256" width="9.140625" style="1"/>
    <col min="257" max="257" width="3.140625" style="1" customWidth="1"/>
    <col min="258" max="258" width="21.5703125" style="1" customWidth="1"/>
    <col min="259" max="259" width="21" style="1" customWidth="1"/>
    <col min="260" max="260" width="18.7109375" style="1" customWidth="1"/>
    <col min="261" max="272" width="16.42578125" style="1" customWidth="1"/>
    <col min="273" max="512" width="9.140625" style="1"/>
    <col min="513" max="513" width="3.140625" style="1" customWidth="1"/>
    <col min="514" max="514" width="21.5703125" style="1" customWidth="1"/>
    <col min="515" max="515" width="21" style="1" customWidth="1"/>
    <col min="516" max="516" width="18.7109375" style="1" customWidth="1"/>
    <col min="517" max="528" width="16.42578125" style="1" customWidth="1"/>
    <col min="529" max="768" width="9.140625" style="1"/>
    <col min="769" max="769" width="3.140625" style="1" customWidth="1"/>
    <col min="770" max="770" width="21.5703125" style="1" customWidth="1"/>
    <col min="771" max="771" width="21" style="1" customWidth="1"/>
    <col min="772" max="772" width="18.7109375" style="1" customWidth="1"/>
    <col min="773" max="784" width="16.42578125" style="1" customWidth="1"/>
    <col min="785" max="1024" width="9.140625" style="1"/>
    <col min="1025" max="1025" width="3.140625" style="1" customWidth="1"/>
    <col min="1026" max="1026" width="21.5703125" style="1" customWidth="1"/>
    <col min="1027" max="1027" width="21" style="1" customWidth="1"/>
    <col min="1028" max="1028" width="18.7109375" style="1" customWidth="1"/>
    <col min="1029" max="1040" width="16.42578125" style="1" customWidth="1"/>
    <col min="1041" max="1280" width="9.140625" style="1"/>
    <col min="1281" max="1281" width="3.140625" style="1" customWidth="1"/>
    <col min="1282" max="1282" width="21.5703125" style="1" customWidth="1"/>
    <col min="1283" max="1283" width="21" style="1" customWidth="1"/>
    <col min="1284" max="1284" width="18.7109375" style="1" customWidth="1"/>
    <col min="1285" max="1296" width="16.42578125" style="1" customWidth="1"/>
    <col min="1297" max="1536" width="9.140625" style="1"/>
    <col min="1537" max="1537" width="3.140625" style="1" customWidth="1"/>
    <col min="1538" max="1538" width="21.5703125" style="1" customWidth="1"/>
    <col min="1539" max="1539" width="21" style="1" customWidth="1"/>
    <col min="1540" max="1540" width="18.7109375" style="1" customWidth="1"/>
    <col min="1541" max="1552" width="16.42578125" style="1" customWidth="1"/>
    <col min="1553" max="1792" width="9.140625" style="1"/>
    <col min="1793" max="1793" width="3.140625" style="1" customWidth="1"/>
    <col min="1794" max="1794" width="21.5703125" style="1" customWidth="1"/>
    <col min="1795" max="1795" width="21" style="1" customWidth="1"/>
    <col min="1796" max="1796" width="18.7109375" style="1" customWidth="1"/>
    <col min="1797" max="1808" width="16.42578125" style="1" customWidth="1"/>
    <col min="1809" max="2048" width="9.140625" style="1"/>
    <col min="2049" max="2049" width="3.140625" style="1" customWidth="1"/>
    <col min="2050" max="2050" width="21.5703125" style="1" customWidth="1"/>
    <col min="2051" max="2051" width="21" style="1" customWidth="1"/>
    <col min="2052" max="2052" width="18.7109375" style="1" customWidth="1"/>
    <col min="2053" max="2064" width="16.42578125" style="1" customWidth="1"/>
    <col min="2065" max="2304" width="9.140625" style="1"/>
    <col min="2305" max="2305" width="3.140625" style="1" customWidth="1"/>
    <col min="2306" max="2306" width="21.5703125" style="1" customWidth="1"/>
    <col min="2307" max="2307" width="21" style="1" customWidth="1"/>
    <col min="2308" max="2308" width="18.7109375" style="1" customWidth="1"/>
    <col min="2309" max="2320" width="16.42578125" style="1" customWidth="1"/>
    <col min="2321" max="2560" width="9.140625" style="1"/>
    <col min="2561" max="2561" width="3.140625" style="1" customWidth="1"/>
    <col min="2562" max="2562" width="21.5703125" style="1" customWidth="1"/>
    <col min="2563" max="2563" width="21" style="1" customWidth="1"/>
    <col min="2564" max="2564" width="18.7109375" style="1" customWidth="1"/>
    <col min="2565" max="2576" width="16.42578125" style="1" customWidth="1"/>
    <col min="2577" max="2816" width="9.140625" style="1"/>
    <col min="2817" max="2817" width="3.140625" style="1" customWidth="1"/>
    <col min="2818" max="2818" width="21.5703125" style="1" customWidth="1"/>
    <col min="2819" max="2819" width="21" style="1" customWidth="1"/>
    <col min="2820" max="2820" width="18.7109375" style="1" customWidth="1"/>
    <col min="2821" max="2832" width="16.42578125" style="1" customWidth="1"/>
    <col min="2833" max="3072" width="9.140625" style="1"/>
    <col min="3073" max="3073" width="3.140625" style="1" customWidth="1"/>
    <col min="3074" max="3074" width="21.5703125" style="1" customWidth="1"/>
    <col min="3075" max="3075" width="21" style="1" customWidth="1"/>
    <col min="3076" max="3076" width="18.7109375" style="1" customWidth="1"/>
    <col min="3077" max="3088" width="16.42578125" style="1" customWidth="1"/>
    <col min="3089" max="3328" width="9.140625" style="1"/>
    <col min="3329" max="3329" width="3.140625" style="1" customWidth="1"/>
    <col min="3330" max="3330" width="21.5703125" style="1" customWidth="1"/>
    <col min="3331" max="3331" width="21" style="1" customWidth="1"/>
    <col min="3332" max="3332" width="18.7109375" style="1" customWidth="1"/>
    <col min="3333" max="3344" width="16.42578125" style="1" customWidth="1"/>
    <col min="3345" max="3584" width="9.140625" style="1"/>
    <col min="3585" max="3585" width="3.140625" style="1" customWidth="1"/>
    <col min="3586" max="3586" width="21.5703125" style="1" customWidth="1"/>
    <col min="3587" max="3587" width="21" style="1" customWidth="1"/>
    <col min="3588" max="3588" width="18.7109375" style="1" customWidth="1"/>
    <col min="3589" max="3600" width="16.42578125" style="1" customWidth="1"/>
    <col min="3601" max="3840" width="9.140625" style="1"/>
    <col min="3841" max="3841" width="3.140625" style="1" customWidth="1"/>
    <col min="3842" max="3842" width="21.5703125" style="1" customWidth="1"/>
    <col min="3843" max="3843" width="21" style="1" customWidth="1"/>
    <col min="3844" max="3844" width="18.7109375" style="1" customWidth="1"/>
    <col min="3845" max="3856" width="16.42578125" style="1" customWidth="1"/>
    <col min="3857" max="4096" width="9.140625" style="1"/>
    <col min="4097" max="4097" width="3.140625" style="1" customWidth="1"/>
    <col min="4098" max="4098" width="21.5703125" style="1" customWidth="1"/>
    <col min="4099" max="4099" width="21" style="1" customWidth="1"/>
    <col min="4100" max="4100" width="18.7109375" style="1" customWidth="1"/>
    <col min="4101" max="4112" width="16.42578125" style="1" customWidth="1"/>
    <col min="4113" max="4352" width="9.140625" style="1"/>
    <col min="4353" max="4353" width="3.140625" style="1" customWidth="1"/>
    <col min="4354" max="4354" width="21.5703125" style="1" customWidth="1"/>
    <col min="4355" max="4355" width="21" style="1" customWidth="1"/>
    <col min="4356" max="4356" width="18.7109375" style="1" customWidth="1"/>
    <col min="4357" max="4368" width="16.42578125" style="1" customWidth="1"/>
    <col min="4369" max="4608" width="9.140625" style="1"/>
    <col min="4609" max="4609" width="3.140625" style="1" customWidth="1"/>
    <col min="4610" max="4610" width="21.5703125" style="1" customWidth="1"/>
    <col min="4611" max="4611" width="21" style="1" customWidth="1"/>
    <col min="4612" max="4612" width="18.7109375" style="1" customWidth="1"/>
    <col min="4613" max="4624" width="16.42578125" style="1" customWidth="1"/>
    <col min="4625" max="4864" width="9.140625" style="1"/>
    <col min="4865" max="4865" width="3.140625" style="1" customWidth="1"/>
    <col min="4866" max="4866" width="21.5703125" style="1" customWidth="1"/>
    <col min="4867" max="4867" width="21" style="1" customWidth="1"/>
    <col min="4868" max="4868" width="18.7109375" style="1" customWidth="1"/>
    <col min="4869" max="4880" width="16.42578125" style="1" customWidth="1"/>
    <col min="4881" max="5120" width="9.140625" style="1"/>
    <col min="5121" max="5121" width="3.140625" style="1" customWidth="1"/>
    <col min="5122" max="5122" width="21.5703125" style="1" customWidth="1"/>
    <col min="5123" max="5123" width="21" style="1" customWidth="1"/>
    <col min="5124" max="5124" width="18.7109375" style="1" customWidth="1"/>
    <col min="5125" max="5136" width="16.42578125" style="1" customWidth="1"/>
    <col min="5137" max="5376" width="9.140625" style="1"/>
    <col min="5377" max="5377" width="3.140625" style="1" customWidth="1"/>
    <col min="5378" max="5378" width="21.5703125" style="1" customWidth="1"/>
    <col min="5379" max="5379" width="21" style="1" customWidth="1"/>
    <col min="5380" max="5380" width="18.7109375" style="1" customWidth="1"/>
    <col min="5381" max="5392" width="16.42578125" style="1" customWidth="1"/>
    <col min="5393" max="5632" width="9.140625" style="1"/>
    <col min="5633" max="5633" width="3.140625" style="1" customWidth="1"/>
    <col min="5634" max="5634" width="21.5703125" style="1" customWidth="1"/>
    <col min="5635" max="5635" width="21" style="1" customWidth="1"/>
    <col min="5636" max="5636" width="18.7109375" style="1" customWidth="1"/>
    <col min="5637" max="5648" width="16.42578125" style="1" customWidth="1"/>
    <col min="5649" max="5888" width="9.140625" style="1"/>
    <col min="5889" max="5889" width="3.140625" style="1" customWidth="1"/>
    <col min="5890" max="5890" width="21.5703125" style="1" customWidth="1"/>
    <col min="5891" max="5891" width="21" style="1" customWidth="1"/>
    <col min="5892" max="5892" width="18.7109375" style="1" customWidth="1"/>
    <col min="5893" max="5904" width="16.42578125" style="1" customWidth="1"/>
    <col min="5905" max="6144" width="9.140625" style="1"/>
    <col min="6145" max="6145" width="3.140625" style="1" customWidth="1"/>
    <col min="6146" max="6146" width="21.5703125" style="1" customWidth="1"/>
    <col min="6147" max="6147" width="21" style="1" customWidth="1"/>
    <col min="6148" max="6148" width="18.7109375" style="1" customWidth="1"/>
    <col min="6149" max="6160" width="16.42578125" style="1" customWidth="1"/>
    <col min="6161" max="6400" width="9.140625" style="1"/>
    <col min="6401" max="6401" width="3.140625" style="1" customWidth="1"/>
    <col min="6402" max="6402" width="21.5703125" style="1" customWidth="1"/>
    <col min="6403" max="6403" width="21" style="1" customWidth="1"/>
    <col min="6404" max="6404" width="18.7109375" style="1" customWidth="1"/>
    <col min="6405" max="6416" width="16.42578125" style="1" customWidth="1"/>
    <col min="6417" max="6656" width="9.140625" style="1"/>
    <col min="6657" max="6657" width="3.140625" style="1" customWidth="1"/>
    <col min="6658" max="6658" width="21.5703125" style="1" customWidth="1"/>
    <col min="6659" max="6659" width="21" style="1" customWidth="1"/>
    <col min="6660" max="6660" width="18.7109375" style="1" customWidth="1"/>
    <col min="6661" max="6672" width="16.42578125" style="1" customWidth="1"/>
    <col min="6673" max="6912" width="9.140625" style="1"/>
    <col min="6913" max="6913" width="3.140625" style="1" customWidth="1"/>
    <col min="6914" max="6914" width="21.5703125" style="1" customWidth="1"/>
    <col min="6915" max="6915" width="21" style="1" customWidth="1"/>
    <col min="6916" max="6916" width="18.7109375" style="1" customWidth="1"/>
    <col min="6917" max="6928" width="16.42578125" style="1" customWidth="1"/>
    <col min="6929" max="7168" width="9.140625" style="1"/>
    <col min="7169" max="7169" width="3.140625" style="1" customWidth="1"/>
    <col min="7170" max="7170" width="21.5703125" style="1" customWidth="1"/>
    <col min="7171" max="7171" width="21" style="1" customWidth="1"/>
    <col min="7172" max="7172" width="18.7109375" style="1" customWidth="1"/>
    <col min="7173" max="7184" width="16.42578125" style="1" customWidth="1"/>
    <col min="7185" max="7424" width="9.140625" style="1"/>
    <col min="7425" max="7425" width="3.140625" style="1" customWidth="1"/>
    <col min="7426" max="7426" width="21.5703125" style="1" customWidth="1"/>
    <col min="7427" max="7427" width="21" style="1" customWidth="1"/>
    <col min="7428" max="7428" width="18.7109375" style="1" customWidth="1"/>
    <col min="7429" max="7440" width="16.42578125" style="1" customWidth="1"/>
    <col min="7441" max="7680" width="9.140625" style="1"/>
    <col min="7681" max="7681" width="3.140625" style="1" customWidth="1"/>
    <col min="7682" max="7682" width="21.5703125" style="1" customWidth="1"/>
    <col min="7683" max="7683" width="21" style="1" customWidth="1"/>
    <col min="7684" max="7684" width="18.7109375" style="1" customWidth="1"/>
    <col min="7685" max="7696" width="16.42578125" style="1" customWidth="1"/>
    <col min="7697" max="7936" width="9.140625" style="1"/>
    <col min="7937" max="7937" width="3.140625" style="1" customWidth="1"/>
    <col min="7938" max="7938" width="21.5703125" style="1" customWidth="1"/>
    <col min="7939" max="7939" width="21" style="1" customWidth="1"/>
    <col min="7940" max="7940" width="18.7109375" style="1" customWidth="1"/>
    <col min="7941" max="7952" width="16.42578125" style="1" customWidth="1"/>
    <col min="7953" max="8192" width="9.140625" style="1"/>
    <col min="8193" max="8193" width="3.140625" style="1" customWidth="1"/>
    <col min="8194" max="8194" width="21.5703125" style="1" customWidth="1"/>
    <col min="8195" max="8195" width="21" style="1" customWidth="1"/>
    <col min="8196" max="8196" width="18.7109375" style="1" customWidth="1"/>
    <col min="8197" max="8208" width="16.42578125" style="1" customWidth="1"/>
    <col min="8209" max="8448" width="9.140625" style="1"/>
    <col min="8449" max="8449" width="3.140625" style="1" customWidth="1"/>
    <col min="8450" max="8450" width="21.5703125" style="1" customWidth="1"/>
    <col min="8451" max="8451" width="21" style="1" customWidth="1"/>
    <col min="8452" max="8452" width="18.7109375" style="1" customWidth="1"/>
    <col min="8453" max="8464" width="16.42578125" style="1" customWidth="1"/>
    <col min="8465" max="8704" width="9.140625" style="1"/>
    <col min="8705" max="8705" width="3.140625" style="1" customWidth="1"/>
    <col min="8706" max="8706" width="21.5703125" style="1" customWidth="1"/>
    <col min="8707" max="8707" width="21" style="1" customWidth="1"/>
    <col min="8708" max="8708" width="18.7109375" style="1" customWidth="1"/>
    <col min="8709" max="8720" width="16.42578125" style="1" customWidth="1"/>
    <col min="8721" max="8960" width="9.140625" style="1"/>
    <col min="8961" max="8961" width="3.140625" style="1" customWidth="1"/>
    <col min="8962" max="8962" width="21.5703125" style="1" customWidth="1"/>
    <col min="8963" max="8963" width="21" style="1" customWidth="1"/>
    <col min="8964" max="8964" width="18.7109375" style="1" customWidth="1"/>
    <col min="8965" max="8976" width="16.42578125" style="1" customWidth="1"/>
    <col min="8977" max="9216" width="9.140625" style="1"/>
    <col min="9217" max="9217" width="3.140625" style="1" customWidth="1"/>
    <col min="9218" max="9218" width="21.5703125" style="1" customWidth="1"/>
    <col min="9219" max="9219" width="21" style="1" customWidth="1"/>
    <col min="9220" max="9220" width="18.7109375" style="1" customWidth="1"/>
    <col min="9221" max="9232" width="16.42578125" style="1" customWidth="1"/>
    <col min="9233" max="9472" width="9.140625" style="1"/>
    <col min="9473" max="9473" width="3.140625" style="1" customWidth="1"/>
    <col min="9474" max="9474" width="21.5703125" style="1" customWidth="1"/>
    <col min="9475" max="9475" width="21" style="1" customWidth="1"/>
    <col min="9476" max="9476" width="18.7109375" style="1" customWidth="1"/>
    <col min="9477" max="9488" width="16.42578125" style="1" customWidth="1"/>
    <col min="9489" max="9728" width="9.140625" style="1"/>
    <col min="9729" max="9729" width="3.140625" style="1" customWidth="1"/>
    <col min="9730" max="9730" width="21.5703125" style="1" customWidth="1"/>
    <col min="9731" max="9731" width="21" style="1" customWidth="1"/>
    <col min="9732" max="9732" width="18.7109375" style="1" customWidth="1"/>
    <col min="9733" max="9744" width="16.42578125" style="1" customWidth="1"/>
    <col min="9745" max="9984" width="9.140625" style="1"/>
    <col min="9985" max="9985" width="3.140625" style="1" customWidth="1"/>
    <col min="9986" max="9986" width="21.5703125" style="1" customWidth="1"/>
    <col min="9987" max="9987" width="21" style="1" customWidth="1"/>
    <col min="9988" max="9988" width="18.7109375" style="1" customWidth="1"/>
    <col min="9989" max="10000" width="16.42578125" style="1" customWidth="1"/>
    <col min="10001" max="10240" width="9.140625" style="1"/>
    <col min="10241" max="10241" width="3.140625" style="1" customWidth="1"/>
    <col min="10242" max="10242" width="21.5703125" style="1" customWidth="1"/>
    <col min="10243" max="10243" width="21" style="1" customWidth="1"/>
    <col min="10244" max="10244" width="18.7109375" style="1" customWidth="1"/>
    <col min="10245" max="10256" width="16.42578125" style="1" customWidth="1"/>
    <col min="10257" max="10496" width="9.140625" style="1"/>
    <col min="10497" max="10497" width="3.140625" style="1" customWidth="1"/>
    <col min="10498" max="10498" width="21.5703125" style="1" customWidth="1"/>
    <col min="10499" max="10499" width="21" style="1" customWidth="1"/>
    <col min="10500" max="10500" width="18.7109375" style="1" customWidth="1"/>
    <col min="10501" max="10512" width="16.42578125" style="1" customWidth="1"/>
    <col min="10513" max="10752" width="9.140625" style="1"/>
    <col min="10753" max="10753" width="3.140625" style="1" customWidth="1"/>
    <col min="10754" max="10754" width="21.5703125" style="1" customWidth="1"/>
    <col min="10755" max="10755" width="21" style="1" customWidth="1"/>
    <col min="10756" max="10756" width="18.7109375" style="1" customWidth="1"/>
    <col min="10757" max="10768" width="16.42578125" style="1" customWidth="1"/>
    <col min="10769" max="11008" width="9.140625" style="1"/>
    <col min="11009" max="11009" width="3.140625" style="1" customWidth="1"/>
    <col min="11010" max="11010" width="21.5703125" style="1" customWidth="1"/>
    <col min="11011" max="11011" width="21" style="1" customWidth="1"/>
    <col min="11012" max="11012" width="18.7109375" style="1" customWidth="1"/>
    <col min="11013" max="11024" width="16.42578125" style="1" customWidth="1"/>
    <col min="11025" max="11264" width="9.140625" style="1"/>
    <col min="11265" max="11265" width="3.140625" style="1" customWidth="1"/>
    <col min="11266" max="11266" width="21.5703125" style="1" customWidth="1"/>
    <col min="11267" max="11267" width="21" style="1" customWidth="1"/>
    <col min="11268" max="11268" width="18.7109375" style="1" customWidth="1"/>
    <col min="11269" max="11280" width="16.42578125" style="1" customWidth="1"/>
    <col min="11281" max="11520" width="9.140625" style="1"/>
    <col min="11521" max="11521" width="3.140625" style="1" customWidth="1"/>
    <col min="11522" max="11522" width="21.5703125" style="1" customWidth="1"/>
    <col min="11523" max="11523" width="21" style="1" customWidth="1"/>
    <col min="11524" max="11524" width="18.7109375" style="1" customWidth="1"/>
    <col min="11525" max="11536" width="16.42578125" style="1" customWidth="1"/>
    <col min="11537" max="11776" width="9.140625" style="1"/>
    <col min="11777" max="11777" width="3.140625" style="1" customWidth="1"/>
    <col min="11778" max="11778" width="21.5703125" style="1" customWidth="1"/>
    <col min="11779" max="11779" width="21" style="1" customWidth="1"/>
    <col min="11780" max="11780" width="18.7109375" style="1" customWidth="1"/>
    <col min="11781" max="11792" width="16.42578125" style="1" customWidth="1"/>
    <col min="11793" max="12032" width="9.140625" style="1"/>
    <col min="12033" max="12033" width="3.140625" style="1" customWidth="1"/>
    <col min="12034" max="12034" width="21.5703125" style="1" customWidth="1"/>
    <col min="12035" max="12035" width="21" style="1" customWidth="1"/>
    <col min="12036" max="12036" width="18.7109375" style="1" customWidth="1"/>
    <col min="12037" max="12048" width="16.42578125" style="1" customWidth="1"/>
    <col min="12049" max="12288" width="9.140625" style="1"/>
    <col min="12289" max="12289" width="3.140625" style="1" customWidth="1"/>
    <col min="12290" max="12290" width="21.5703125" style="1" customWidth="1"/>
    <col min="12291" max="12291" width="21" style="1" customWidth="1"/>
    <col min="12292" max="12292" width="18.7109375" style="1" customWidth="1"/>
    <col min="12293" max="12304" width="16.42578125" style="1" customWidth="1"/>
    <col min="12305" max="12544" width="9.140625" style="1"/>
    <col min="12545" max="12545" width="3.140625" style="1" customWidth="1"/>
    <col min="12546" max="12546" width="21.5703125" style="1" customWidth="1"/>
    <col min="12547" max="12547" width="21" style="1" customWidth="1"/>
    <col min="12548" max="12548" width="18.7109375" style="1" customWidth="1"/>
    <col min="12549" max="12560" width="16.42578125" style="1" customWidth="1"/>
    <col min="12561" max="12800" width="9.140625" style="1"/>
    <col min="12801" max="12801" width="3.140625" style="1" customWidth="1"/>
    <col min="12802" max="12802" width="21.5703125" style="1" customWidth="1"/>
    <col min="12803" max="12803" width="21" style="1" customWidth="1"/>
    <col min="12804" max="12804" width="18.7109375" style="1" customWidth="1"/>
    <col min="12805" max="12816" width="16.42578125" style="1" customWidth="1"/>
    <col min="12817" max="13056" width="9.140625" style="1"/>
    <col min="13057" max="13057" width="3.140625" style="1" customWidth="1"/>
    <col min="13058" max="13058" width="21.5703125" style="1" customWidth="1"/>
    <col min="13059" max="13059" width="21" style="1" customWidth="1"/>
    <col min="13060" max="13060" width="18.7109375" style="1" customWidth="1"/>
    <col min="13061" max="13072" width="16.42578125" style="1" customWidth="1"/>
    <col min="13073" max="13312" width="9.140625" style="1"/>
    <col min="13313" max="13313" width="3.140625" style="1" customWidth="1"/>
    <col min="13314" max="13314" width="21.5703125" style="1" customWidth="1"/>
    <col min="13315" max="13315" width="21" style="1" customWidth="1"/>
    <col min="13316" max="13316" width="18.7109375" style="1" customWidth="1"/>
    <col min="13317" max="13328" width="16.42578125" style="1" customWidth="1"/>
    <col min="13329" max="13568" width="9.140625" style="1"/>
    <col min="13569" max="13569" width="3.140625" style="1" customWidth="1"/>
    <col min="13570" max="13570" width="21.5703125" style="1" customWidth="1"/>
    <col min="13571" max="13571" width="21" style="1" customWidth="1"/>
    <col min="13572" max="13572" width="18.7109375" style="1" customWidth="1"/>
    <col min="13573" max="13584" width="16.42578125" style="1" customWidth="1"/>
    <col min="13585" max="13824" width="9.140625" style="1"/>
    <col min="13825" max="13825" width="3.140625" style="1" customWidth="1"/>
    <col min="13826" max="13826" width="21.5703125" style="1" customWidth="1"/>
    <col min="13827" max="13827" width="21" style="1" customWidth="1"/>
    <col min="13828" max="13828" width="18.7109375" style="1" customWidth="1"/>
    <col min="13829" max="13840" width="16.42578125" style="1" customWidth="1"/>
    <col min="13841" max="14080" width="9.140625" style="1"/>
    <col min="14081" max="14081" width="3.140625" style="1" customWidth="1"/>
    <col min="14082" max="14082" width="21.5703125" style="1" customWidth="1"/>
    <col min="14083" max="14083" width="21" style="1" customWidth="1"/>
    <col min="14084" max="14084" width="18.7109375" style="1" customWidth="1"/>
    <col min="14085" max="14096" width="16.42578125" style="1" customWidth="1"/>
    <col min="14097" max="14336" width="9.140625" style="1"/>
    <col min="14337" max="14337" width="3.140625" style="1" customWidth="1"/>
    <col min="14338" max="14338" width="21.5703125" style="1" customWidth="1"/>
    <col min="14339" max="14339" width="21" style="1" customWidth="1"/>
    <col min="14340" max="14340" width="18.7109375" style="1" customWidth="1"/>
    <col min="14341" max="14352" width="16.42578125" style="1" customWidth="1"/>
    <col min="14353" max="14592" width="9.140625" style="1"/>
    <col min="14593" max="14593" width="3.140625" style="1" customWidth="1"/>
    <col min="14594" max="14594" width="21.5703125" style="1" customWidth="1"/>
    <col min="14595" max="14595" width="21" style="1" customWidth="1"/>
    <col min="14596" max="14596" width="18.7109375" style="1" customWidth="1"/>
    <col min="14597" max="14608" width="16.42578125" style="1" customWidth="1"/>
    <col min="14609" max="14848" width="9.140625" style="1"/>
    <col min="14849" max="14849" width="3.140625" style="1" customWidth="1"/>
    <col min="14850" max="14850" width="21.5703125" style="1" customWidth="1"/>
    <col min="14851" max="14851" width="21" style="1" customWidth="1"/>
    <col min="14852" max="14852" width="18.7109375" style="1" customWidth="1"/>
    <col min="14853" max="14864" width="16.42578125" style="1" customWidth="1"/>
    <col min="14865" max="15104" width="9.140625" style="1"/>
    <col min="15105" max="15105" width="3.140625" style="1" customWidth="1"/>
    <col min="15106" max="15106" width="21.5703125" style="1" customWidth="1"/>
    <col min="15107" max="15107" width="21" style="1" customWidth="1"/>
    <col min="15108" max="15108" width="18.7109375" style="1" customWidth="1"/>
    <col min="15109" max="15120" width="16.42578125" style="1" customWidth="1"/>
    <col min="15121" max="15360" width="9.140625" style="1"/>
    <col min="15361" max="15361" width="3.140625" style="1" customWidth="1"/>
    <col min="15362" max="15362" width="21.5703125" style="1" customWidth="1"/>
    <col min="15363" max="15363" width="21" style="1" customWidth="1"/>
    <col min="15364" max="15364" width="18.7109375" style="1" customWidth="1"/>
    <col min="15365" max="15376" width="16.42578125" style="1" customWidth="1"/>
    <col min="15377" max="15616" width="9.140625" style="1"/>
    <col min="15617" max="15617" width="3.140625" style="1" customWidth="1"/>
    <col min="15618" max="15618" width="21.5703125" style="1" customWidth="1"/>
    <col min="15619" max="15619" width="21" style="1" customWidth="1"/>
    <col min="15620" max="15620" width="18.7109375" style="1" customWidth="1"/>
    <col min="15621" max="15632" width="16.42578125" style="1" customWidth="1"/>
    <col min="15633" max="15872" width="9.140625" style="1"/>
    <col min="15873" max="15873" width="3.140625" style="1" customWidth="1"/>
    <col min="15874" max="15874" width="21.5703125" style="1" customWidth="1"/>
    <col min="15875" max="15875" width="21" style="1" customWidth="1"/>
    <col min="15876" max="15876" width="18.7109375" style="1" customWidth="1"/>
    <col min="15877" max="15888" width="16.42578125" style="1" customWidth="1"/>
    <col min="15889" max="16128" width="9.140625" style="1"/>
    <col min="16129" max="16129" width="3.140625" style="1" customWidth="1"/>
    <col min="16130" max="16130" width="21.5703125" style="1" customWidth="1"/>
    <col min="16131" max="16131" width="21" style="1" customWidth="1"/>
    <col min="16132" max="16132" width="18.7109375" style="1" customWidth="1"/>
    <col min="16133" max="16144" width="16.42578125" style="1" customWidth="1"/>
    <col min="16145" max="16384" width="9.140625" style="1"/>
  </cols>
  <sheetData>
    <row r="1" spans="1:17" ht="75" customHeight="1" x14ac:dyDescent="0.2">
      <c r="A1" s="116" t="s">
        <v>114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</row>
    <row r="2" spans="1:17" s="7" customFormat="1" ht="39.950000000000003" customHeight="1" x14ac:dyDescent="0.25">
      <c r="A2" s="128" t="s">
        <v>130</v>
      </c>
      <c r="B2" s="128"/>
      <c r="C2" s="128"/>
      <c r="D2" s="128"/>
      <c r="E2" s="21" t="s">
        <v>0</v>
      </c>
      <c r="F2" s="21" t="s">
        <v>1</v>
      </c>
      <c r="G2" s="21" t="s">
        <v>2</v>
      </c>
      <c r="H2" s="21" t="s">
        <v>3</v>
      </c>
      <c r="I2" s="21" t="s">
        <v>4</v>
      </c>
      <c r="J2" s="21" t="s">
        <v>5</v>
      </c>
      <c r="K2" s="21" t="s">
        <v>6</v>
      </c>
      <c r="L2" s="21" t="s">
        <v>7</v>
      </c>
      <c r="M2" s="21" t="s">
        <v>8</v>
      </c>
      <c r="N2" s="21" t="s">
        <v>9</v>
      </c>
      <c r="O2" s="21" t="s">
        <v>10</v>
      </c>
      <c r="P2" s="21" t="s">
        <v>11</v>
      </c>
      <c r="Q2" s="21" t="s">
        <v>100</v>
      </c>
    </row>
    <row r="3" spans="1:17" s="6" customFormat="1" ht="25.5" customHeight="1" x14ac:dyDescent="0.25">
      <c r="A3" s="8"/>
      <c r="B3" s="8"/>
      <c r="C3" s="8"/>
      <c r="D3" s="8"/>
      <c r="E3" s="13" t="s">
        <v>12</v>
      </c>
      <c r="F3" s="13" t="s">
        <v>12</v>
      </c>
      <c r="G3" s="13" t="s">
        <v>12</v>
      </c>
      <c r="H3" s="13" t="s">
        <v>12</v>
      </c>
      <c r="I3" s="13" t="s">
        <v>12</v>
      </c>
      <c r="J3" s="13" t="s">
        <v>12</v>
      </c>
      <c r="K3" s="13" t="s">
        <v>12</v>
      </c>
      <c r="L3" s="13" t="s">
        <v>12</v>
      </c>
      <c r="M3" s="13" t="s">
        <v>12</v>
      </c>
      <c r="N3" s="13" t="s">
        <v>12</v>
      </c>
      <c r="O3" s="13" t="s">
        <v>12</v>
      </c>
      <c r="P3" s="13" t="s">
        <v>12</v>
      </c>
      <c r="Q3" s="8"/>
    </row>
    <row r="4" spans="1:17" ht="15.75" x14ac:dyDescent="0.25">
      <c r="A4" s="129" t="s">
        <v>113</v>
      </c>
      <c r="B4" s="129"/>
      <c r="C4" s="130"/>
      <c r="D4" s="26" t="s">
        <v>105</v>
      </c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27">
        <f>SUM(E4:P4)</f>
        <v>0</v>
      </c>
    </row>
    <row r="5" spans="1:17" ht="15.75" x14ac:dyDescent="0.25">
      <c r="A5" s="129"/>
      <c r="B5" s="129"/>
      <c r="C5" s="130"/>
      <c r="D5" s="26" t="s">
        <v>71</v>
      </c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27">
        <f t="shared" ref="Q5:Q15" si="0">SUM(E5:P5)</f>
        <v>0</v>
      </c>
    </row>
    <row r="6" spans="1:17" ht="15.75" x14ac:dyDescent="0.25">
      <c r="A6" s="129"/>
      <c r="B6" s="129"/>
      <c r="C6" s="130"/>
      <c r="D6" s="26" t="s">
        <v>72</v>
      </c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27">
        <f t="shared" si="0"/>
        <v>0</v>
      </c>
    </row>
    <row r="7" spans="1:17" ht="15.75" x14ac:dyDescent="0.25">
      <c r="A7" s="129"/>
      <c r="B7" s="129"/>
      <c r="C7" s="130"/>
      <c r="D7" s="26" t="s">
        <v>73</v>
      </c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27">
        <f t="shared" si="0"/>
        <v>0</v>
      </c>
    </row>
    <row r="8" spans="1:17" ht="15.75" x14ac:dyDescent="0.25">
      <c r="A8" s="129"/>
      <c r="B8" s="129"/>
      <c r="C8" s="130"/>
      <c r="D8" s="26" t="s">
        <v>69</v>
      </c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27">
        <f t="shared" si="0"/>
        <v>0</v>
      </c>
    </row>
    <row r="9" spans="1:17" ht="15.75" x14ac:dyDescent="0.25">
      <c r="A9" s="129"/>
      <c r="B9" s="129"/>
      <c r="C9" s="130"/>
      <c r="D9" s="26" t="s">
        <v>121</v>
      </c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27">
        <f t="shared" si="0"/>
        <v>0</v>
      </c>
    </row>
    <row r="10" spans="1:17" ht="15.75" x14ac:dyDescent="0.25">
      <c r="A10" s="129"/>
      <c r="B10" s="129"/>
      <c r="C10" s="130"/>
      <c r="D10" s="26" t="s">
        <v>14</v>
      </c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27">
        <f t="shared" si="0"/>
        <v>0</v>
      </c>
    </row>
    <row r="11" spans="1:17" ht="15.75" x14ac:dyDescent="0.25">
      <c r="A11" s="129"/>
      <c r="B11" s="129"/>
      <c r="C11" s="130"/>
      <c r="D11" s="26" t="s">
        <v>70</v>
      </c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27">
        <f t="shared" si="0"/>
        <v>0</v>
      </c>
    </row>
    <row r="12" spans="1:17" ht="15.75" x14ac:dyDescent="0.25">
      <c r="A12" s="129"/>
      <c r="B12" s="129"/>
      <c r="C12" s="130"/>
      <c r="D12" s="26" t="s">
        <v>13</v>
      </c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27">
        <f t="shared" si="0"/>
        <v>0</v>
      </c>
    </row>
    <row r="13" spans="1:17" ht="15.75" x14ac:dyDescent="0.25">
      <c r="A13" s="129"/>
      <c r="B13" s="129"/>
      <c r="C13" s="130"/>
      <c r="D13" s="26" t="s">
        <v>49</v>
      </c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27">
        <f t="shared" si="0"/>
        <v>0</v>
      </c>
    </row>
    <row r="14" spans="1:17" ht="15.75" x14ac:dyDescent="0.25">
      <c r="A14" s="129"/>
      <c r="B14" s="129"/>
      <c r="C14" s="130"/>
      <c r="D14" s="28" t="s">
        <v>15</v>
      </c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27">
        <f t="shared" si="0"/>
        <v>0</v>
      </c>
    </row>
    <row r="15" spans="1:17" s="14" customFormat="1" ht="24.95" customHeight="1" x14ac:dyDescent="0.25">
      <c r="A15" s="129"/>
      <c r="B15" s="129"/>
      <c r="C15" s="129"/>
      <c r="D15" s="24" t="s">
        <v>16</v>
      </c>
      <c r="E15" s="25">
        <f t="shared" ref="E15:P15" si="1">SUM(E4:E14)</f>
        <v>0</v>
      </c>
      <c r="F15" s="25">
        <f t="shared" si="1"/>
        <v>0</v>
      </c>
      <c r="G15" s="25">
        <f t="shared" si="1"/>
        <v>0</v>
      </c>
      <c r="H15" s="25">
        <f t="shared" si="1"/>
        <v>0</v>
      </c>
      <c r="I15" s="25">
        <f t="shared" si="1"/>
        <v>0</v>
      </c>
      <c r="J15" s="25">
        <f t="shared" si="1"/>
        <v>0</v>
      </c>
      <c r="K15" s="25">
        <f t="shared" si="1"/>
        <v>0</v>
      </c>
      <c r="L15" s="25">
        <f t="shared" si="1"/>
        <v>0</v>
      </c>
      <c r="M15" s="25">
        <f t="shared" si="1"/>
        <v>0</v>
      </c>
      <c r="N15" s="25">
        <f t="shared" si="1"/>
        <v>0</v>
      </c>
      <c r="O15" s="25">
        <f t="shared" si="1"/>
        <v>0</v>
      </c>
      <c r="P15" s="25">
        <f t="shared" si="1"/>
        <v>0</v>
      </c>
      <c r="Q15" s="25">
        <f t="shared" si="0"/>
        <v>0</v>
      </c>
    </row>
    <row r="16" spans="1:17" ht="15.75" x14ac:dyDescent="0.25">
      <c r="A16" s="9"/>
      <c r="B16" s="9"/>
      <c r="C16" s="9"/>
      <c r="D16" s="1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9"/>
    </row>
    <row r="17" spans="1:17" ht="15" customHeight="1" x14ac:dyDescent="0.25">
      <c r="A17" s="115" t="s">
        <v>131</v>
      </c>
      <c r="B17" s="115"/>
      <c r="C17" s="112"/>
      <c r="D17" s="33" t="s">
        <v>97</v>
      </c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27">
        <f>SUM(E17:P17)</f>
        <v>0</v>
      </c>
    </row>
    <row r="18" spans="1:17" ht="15.75" x14ac:dyDescent="0.25">
      <c r="A18" s="115"/>
      <c r="B18" s="115"/>
      <c r="C18" s="112"/>
      <c r="D18" s="33" t="s">
        <v>98</v>
      </c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27">
        <f t="shared" ref="Q18:Q21" si="2">SUM(E18:P18)</f>
        <v>0</v>
      </c>
    </row>
    <row r="19" spans="1:17" ht="15.75" x14ac:dyDescent="0.25">
      <c r="A19" s="115"/>
      <c r="B19" s="115"/>
      <c r="C19" s="112"/>
      <c r="D19" s="32" t="s">
        <v>53</v>
      </c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27">
        <f t="shared" si="2"/>
        <v>0</v>
      </c>
    </row>
    <row r="20" spans="1:17" ht="15.75" x14ac:dyDescent="0.25">
      <c r="A20" s="115"/>
      <c r="B20" s="115"/>
      <c r="C20" s="112"/>
      <c r="D20" s="32" t="s">
        <v>120</v>
      </c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27">
        <f t="shared" si="2"/>
        <v>0</v>
      </c>
    </row>
    <row r="21" spans="1:17" ht="15.75" x14ac:dyDescent="0.25">
      <c r="A21" s="115"/>
      <c r="B21" s="115"/>
      <c r="C21" s="112"/>
      <c r="D21" s="33" t="s">
        <v>15</v>
      </c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27">
        <f t="shared" si="2"/>
        <v>0</v>
      </c>
    </row>
    <row r="22" spans="1:17" ht="24.95" customHeight="1" x14ac:dyDescent="0.2">
      <c r="A22" s="115"/>
      <c r="B22" s="115"/>
      <c r="C22" s="115"/>
      <c r="D22" s="35" t="s">
        <v>16</v>
      </c>
      <c r="E22" s="25">
        <f t="shared" ref="E22:Q22" si="3">SUM(E17:E21)</f>
        <v>0</v>
      </c>
      <c r="F22" s="25">
        <f t="shared" si="3"/>
        <v>0</v>
      </c>
      <c r="G22" s="25">
        <f t="shared" si="3"/>
        <v>0</v>
      </c>
      <c r="H22" s="25">
        <f t="shared" si="3"/>
        <v>0</v>
      </c>
      <c r="I22" s="25">
        <f t="shared" si="3"/>
        <v>0</v>
      </c>
      <c r="J22" s="25">
        <f t="shared" si="3"/>
        <v>0</v>
      </c>
      <c r="K22" s="25">
        <f t="shared" si="3"/>
        <v>0</v>
      </c>
      <c r="L22" s="25">
        <f t="shared" si="3"/>
        <v>0</v>
      </c>
      <c r="M22" s="25">
        <f t="shared" si="3"/>
        <v>0</v>
      </c>
      <c r="N22" s="25">
        <f t="shared" si="3"/>
        <v>0</v>
      </c>
      <c r="O22" s="25">
        <f t="shared" si="3"/>
        <v>0</v>
      </c>
      <c r="P22" s="25">
        <f t="shared" si="3"/>
        <v>0</v>
      </c>
      <c r="Q22" s="25">
        <f t="shared" si="3"/>
        <v>0</v>
      </c>
    </row>
    <row r="23" spans="1:17" ht="24.95" customHeight="1" x14ac:dyDescent="0.2">
      <c r="A23" s="115"/>
      <c r="B23" s="115"/>
      <c r="C23" s="115"/>
      <c r="D23" s="22" t="s">
        <v>18</v>
      </c>
      <c r="E23" s="23" t="e">
        <f t="shared" ref="E23:Q23" si="4">E22/E15</f>
        <v>#DIV/0!</v>
      </c>
      <c r="F23" s="23" t="e">
        <f t="shared" si="4"/>
        <v>#DIV/0!</v>
      </c>
      <c r="G23" s="23" t="e">
        <f t="shared" si="4"/>
        <v>#DIV/0!</v>
      </c>
      <c r="H23" s="23" t="e">
        <f t="shared" si="4"/>
        <v>#DIV/0!</v>
      </c>
      <c r="I23" s="23" t="e">
        <f t="shared" si="4"/>
        <v>#DIV/0!</v>
      </c>
      <c r="J23" s="23" t="e">
        <f t="shared" si="4"/>
        <v>#DIV/0!</v>
      </c>
      <c r="K23" s="23" t="e">
        <f t="shared" si="4"/>
        <v>#DIV/0!</v>
      </c>
      <c r="L23" s="23" t="e">
        <f t="shared" si="4"/>
        <v>#DIV/0!</v>
      </c>
      <c r="M23" s="23" t="e">
        <f t="shared" si="4"/>
        <v>#DIV/0!</v>
      </c>
      <c r="N23" s="23" t="e">
        <f t="shared" si="4"/>
        <v>#DIV/0!</v>
      </c>
      <c r="O23" s="23" t="e">
        <f t="shared" si="4"/>
        <v>#DIV/0!</v>
      </c>
      <c r="P23" s="23" t="e">
        <f t="shared" si="4"/>
        <v>#DIV/0!</v>
      </c>
      <c r="Q23" s="23" t="e">
        <f t="shared" si="4"/>
        <v>#DIV/0!</v>
      </c>
    </row>
    <row r="24" spans="1:17" ht="15.75" x14ac:dyDescent="0.25">
      <c r="A24" s="12"/>
      <c r="B24" s="9"/>
      <c r="C24" s="9"/>
      <c r="D24" s="10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9"/>
    </row>
    <row r="25" spans="1:17" ht="15.95" customHeight="1" x14ac:dyDescent="0.25">
      <c r="A25" s="126" t="s">
        <v>50</v>
      </c>
      <c r="B25" s="117" t="s">
        <v>164</v>
      </c>
      <c r="C25" s="122" t="s">
        <v>19</v>
      </c>
      <c r="D25" s="29" t="s">
        <v>13</v>
      </c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30">
        <f>SUM(E25:P25)</f>
        <v>0</v>
      </c>
    </row>
    <row r="26" spans="1:17" ht="15.75" x14ac:dyDescent="0.25">
      <c r="A26" s="126"/>
      <c r="B26" s="118"/>
      <c r="C26" s="122"/>
      <c r="D26" s="29" t="s">
        <v>20</v>
      </c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30">
        <f t="shared" ref="Q26:Q34" si="5">SUM(E26:P26)</f>
        <v>0</v>
      </c>
    </row>
    <row r="27" spans="1:17" ht="15.75" x14ac:dyDescent="0.25">
      <c r="A27" s="126"/>
      <c r="B27" s="118"/>
      <c r="C27" s="122"/>
      <c r="D27" s="29" t="s">
        <v>122</v>
      </c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30">
        <f t="shared" si="5"/>
        <v>0</v>
      </c>
    </row>
    <row r="28" spans="1:17" ht="15.75" x14ac:dyDescent="0.25">
      <c r="A28" s="126"/>
      <c r="B28" s="118"/>
      <c r="C28" s="122"/>
      <c r="D28" s="29" t="s">
        <v>85</v>
      </c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30">
        <f t="shared" si="5"/>
        <v>0</v>
      </c>
    </row>
    <row r="29" spans="1:17" ht="15.75" x14ac:dyDescent="0.25">
      <c r="A29" s="126"/>
      <c r="B29" s="118"/>
      <c r="C29" s="122"/>
      <c r="D29" s="29" t="s">
        <v>28</v>
      </c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30">
        <f t="shared" si="5"/>
        <v>0</v>
      </c>
    </row>
    <row r="30" spans="1:17" ht="15.75" x14ac:dyDescent="0.25">
      <c r="A30" s="126"/>
      <c r="B30" s="118"/>
      <c r="C30" s="122"/>
      <c r="D30" s="29" t="s">
        <v>29</v>
      </c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30">
        <f t="shared" si="5"/>
        <v>0</v>
      </c>
    </row>
    <row r="31" spans="1:17" ht="15.75" x14ac:dyDescent="0.25">
      <c r="A31" s="126"/>
      <c r="B31" s="118"/>
      <c r="C31" s="122"/>
      <c r="D31" s="29" t="s">
        <v>30</v>
      </c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30">
        <f t="shared" si="5"/>
        <v>0</v>
      </c>
    </row>
    <row r="32" spans="1:17" ht="15.75" x14ac:dyDescent="0.25">
      <c r="A32" s="126"/>
      <c r="B32" s="118"/>
      <c r="C32" s="122"/>
      <c r="D32" s="29" t="s">
        <v>31</v>
      </c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30">
        <f t="shared" si="5"/>
        <v>0</v>
      </c>
    </row>
    <row r="33" spans="1:17" ht="15.75" x14ac:dyDescent="0.25">
      <c r="A33" s="126"/>
      <c r="B33" s="118"/>
      <c r="C33" s="122"/>
      <c r="D33" s="29" t="s">
        <v>32</v>
      </c>
      <c r="E33" s="93"/>
      <c r="F33" s="93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30">
        <f t="shared" si="5"/>
        <v>0</v>
      </c>
    </row>
    <row r="34" spans="1:17" ht="15.75" x14ac:dyDescent="0.25">
      <c r="A34" s="126"/>
      <c r="B34" s="118"/>
      <c r="C34" s="122"/>
      <c r="D34" s="31" t="s">
        <v>15</v>
      </c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30">
        <f t="shared" si="5"/>
        <v>0</v>
      </c>
    </row>
    <row r="35" spans="1:17" ht="15.95" customHeight="1" x14ac:dyDescent="0.25">
      <c r="A35" s="126"/>
      <c r="B35" s="118"/>
      <c r="C35" s="122" t="s">
        <v>21</v>
      </c>
      <c r="D35" s="29" t="s">
        <v>123</v>
      </c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30">
        <f>SUM(E35:P35)</f>
        <v>0</v>
      </c>
    </row>
    <row r="36" spans="1:17" ht="15.75" x14ac:dyDescent="0.25">
      <c r="A36" s="126"/>
      <c r="B36" s="118"/>
      <c r="C36" s="122"/>
      <c r="D36" s="29" t="s">
        <v>124</v>
      </c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30">
        <f t="shared" ref="Q36:Q41" si="6">SUM(E36:P36)</f>
        <v>0</v>
      </c>
    </row>
    <row r="37" spans="1:17" ht="15.75" x14ac:dyDescent="0.25">
      <c r="A37" s="126"/>
      <c r="B37" s="118"/>
      <c r="C37" s="122"/>
      <c r="D37" s="29" t="s">
        <v>33</v>
      </c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30">
        <f t="shared" si="6"/>
        <v>0</v>
      </c>
    </row>
    <row r="38" spans="1:17" ht="15.75" x14ac:dyDescent="0.25">
      <c r="A38" s="126"/>
      <c r="B38" s="118"/>
      <c r="C38" s="122"/>
      <c r="D38" s="29" t="s">
        <v>87</v>
      </c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30">
        <f t="shared" si="6"/>
        <v>0</v>
      </c>
    </row>
    <row r="39" spans="1:17" ht="15.75" x14ac:dyDescent="0.25">
      <c r="A39" s="126"/>
      <c r="B39" s="118"/>
      <c r="C39" s="122"/>
      <c r="D39" s="29" t="s">
        <v>74</v>
      </c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30">
        <f t="shared" si="6"/>
        <v>0</v>
      </c>
    </row>
    <row r="40" spans="1:17" ht="15.75" x14ac:dyDescent="0.25">
      <c r="A40" s="126"/>
      <c r="B40" s="118"/>
      <c r="C40" s="122"/>
      <c r="D40" s="29" t="s">
        <v>22</v>
      </c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30">
        <f t="shared" si="6"/>
        <v>0</v>
      </c>
    </row>
    <row r="41" spans="1:17" ht="15.75" x14ac:dyDescent="0.25">
      <c r="A41" s="126"/>
      <c r="B41" s="118"/>
      <c r="C41" s="122"/>
      <c r="D41" s="31" t="s">
        <v>15</v>
      </c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30">
        <f t="shared" si="6"/>
        <v>0</v>
      </c>
    </row>
    <row r="42" spans="1:17" ht="15.75" x14ac:dyDescent="0.25">
      <c r="A42" s="126"/>
      <c r="B42" s="118"/>
      <c r="C42" s="122" t="s">
        <v>23</v>
      </c>
      <c r="D42" s="29" t="s">
        <v>125</v>
      </c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30">
        <f>SUM(E42:P42)</f>
        <v>0</v>
      </c>
    </row>
    <row r="43" spans="1:17" ht="15.75" x14ac:dyDescent="0.25">
      <c r="A43" s="126"/>
      <c r="B43" s="118"/>
      <c r="C43" s="122"/>
      <c r="D43" s="29" t="s">
        <v>38</v>
      </c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30">
        <f t="shared" ref="Q43:Q44" si="7">SUM(E43:P43)</f>
        <v>0</v>
      </c>
    </row>
    <row r="44" spans="1:17" ht="15.75" x14ac:dyDescent="0.25">
      <c r="A44" s="126"/>
      <c r="B44" s="118"/>
      <c r="C44" s="122"/>
      <c r="D44" s="31" t="s">
        <v>15</v>
      </c>
      <c r="E44" s="93"/>
      <c r="F44" s="93"/>
      <c r="G44" s="93"/>
      <c r="H44" s="93"/>
      <c r="I44" s="93"/>
      <c r="J44" s="93"/>
      <c r="K44" s="93"/>
      <c r="L44" s="93"/>
      <c r="M44" s="93"/>
      <c r="N44" s="93"/>
      <c r="O44" s="93"/>
      <c r="P44" s="93"/>
      <c r="Q44" s="30">
        <f t="shared" si="7"/>
        <v>0</v>
      </c>
    </row>
    <row r="45" spans="1:17" ht="15.75" x14ac:dyDescent="0.25">
      <c r="A45" s="126"/>
      <c r="B45" s="118"/>
      <c r="C45" s="122" t="s">
        <v>34</v>
      </c>
      <c r="D45" s="29" t="s">
        <v>35</v>
      </c>
      <c r="E45" s="93"/>
      <c r="F45" s="93"/>
      <c r="G45" s="93"/>
      <c r="H45" s="93"/>
      <c r="I45" s="93"/>
      <c r="J45" s="93"/>
      <c r="K45" s="93"/>
      <c r="L45" s="93"/>
      <c r="M45" s="93"/>
      <c r="N45" s="93"/>
      <c r="O45" s="93"/>
      <c r="P45" s="93"/>
      <c r="Q45" s="30">
        <f>SUM(E45:P45)</f>
        <v>0</v>
      </c>
    </row>
    <row r="46" spans="1:17" ht="15.75" x14ac:dyDescent="0.25">
      <c r="A46" s="126"/>
      <c r="B46" s="118"/>
      <c r="C46" s="122"/>
      <c r="D46" s="29" t="s">
        <v>36</v>
      </c>
      <c r="E46" s="93"/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30">
        <f t="shared" ref="Q46:Q48" si="8">SUM(E46:P46)</f>
        <v>0</v>
      </c>
    </row>
    <row r="47" spans="1:17" ht="15.75" x14ac:dyDescent="0.25">
      <c r="A47" s="126"/>
      <c r="B47" s="118"/>
      <c r="C47" s="122"/>
      <c r="D47" s="29" t="s">
        <v>37</v>
      </c>
      <c r="E47" s="93"/>
      <c r="F47" s="93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30">
        <f t="shared" si="8"/>
        <v>0</v>
      </c>
    </row>
    <row r="48" spans="1:17" ht="15.75" x14ac:dyDescent="0.25">
      <c r="A48" s="126"/>
      <c r="B48" s="118"/>
      <c r="C48" s="122"/>
      <c r="D48" s="31" t="s">
        <v>15</v>
      </c>
      <c r="E48" s="93"/>
      <c r="F48" s="93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30">
        <f t="shared" si="8"/>
        <v>0</v>
      </c>
    </row>
    <row r="49" spans="1:17" ht="15.75" x14ac:dyDescent="0.25">
      <c r="A49" s="126"/>
      <c r="B49" s="118"/>
      <c r="C49" s="122" t="s">
        <v>24</v>
      </c>
      <c r="D49" s="29" t="s">
        <v>88</v>
      </c>
      <c r="E49" s="93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30">
        <f>SUM(E49:P49)</f>
        <v>0</v>
      </c>
    </row>
    <row r="50" spans="1:17" ht="15.75" x14ac:dyDescent="0.25">
      <c r="A50" s="126"/>
      <c r="B50" s="118"/>
      <c r="C50" s="122"/>
      <c r="D50" s="29" t="s">
        <v>89</v>
      </c>
      <c r="E50" s="93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30">
        <f t="shared" ref="Q50:Q51" si="9">SUM(E50:P50)</f>
        <v>0</v>
      </c>
    </row>
    <row r="51" spans="1:17" ht="15.75" x14ac:dyDescent="0.25">
      <c r="A51" s="126"/>
      <c r="B51" s="118"/>
      <c r="C51" s="122"/>
      <c r="D51" s="31" t="s">
        <v>15</v>
      </c>
      <c r="E51" s="93"/>
      <c r="F51" s="93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30">
        <f t="shared" si="9"/>
        <v>0</v>
      </c>
    </row>
    <row r="52" spans="1:17" ht="15.75" x14ac:dyDescent="0.25">
      <c r="A52" s="126"/>
      <c r="B52" s="118"/>
      <c r="C52" s="122" t="s">
        <v>80</v>
      </c>
      <c r="D52" s="29" t="s">
        <v>81</v>
      </c>
      <c r="E52" s="93"/>
      <c r="F52" s="93"/>
      <c r="G52" s="93"/>
      <c r="H52" s="93"/>
      <c r="I52" s="93"/>
      <c r="J52" s="93"/>
      <c r="K52" s="93"/>
      <c r="L52" s="93"/>
      <c r="M52" s="93"/>
      <c r="N52" s="93"/>
      <c r="O52" s="93"/>
      <c r="P52" s="93"/>
      <c r="Q52" s="30">
        <f>SUM(E52:P52)</f>
        <v>0</v>
      </c>
    </row>
    <row r="53" spans="1:17" ht="15.75" x14ac:dyDescent="0.25">
      <c r="A53" s="126"/>
      <c r="B53" s="118"/>
      <c r="C53" s="122"/>
      <c r="D53" s="29" t="s">
        <v>82</v>
      </c>
      <c r="E53" s="93"/>
      <c r="F53" s="93"/>
      <c r="G53" s="93"/>
      <c r="H53" s="93"/>
      <c r="I53" s="93"/>
      <c r="J53" s="93"/>
      <c r="K53" s="93"/>
      <c r="L53" s="93"/>
      <c r="M53" s="93"/>
      <c r="N53" s="93"/>
      <c r="O53" s="93"/>
      <c r="P53" s="93"/>
      <c r="Q53" s="30">
        <f t="shared" ref="Q53:Q54" si="10">SUM(E53:P53)</f>
        <v>0</v>
      </c>
    </row>
    <row r="54" spans="1:17" ht="15.75" x14ac:dyDescent="0.25">
      <c r="A54" s="126"/>
      <c r="B54" s="118"/>
      <c r="C54" s="122"/>
      <c r="D54" s="29" t="s">
        <v>83</v>
      </c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  <c r="P54" s="93"/>
      <c r="Q54" s="30">
        <f t="shared" si="10"/>
        <v>0</v>
      </c>
    </row>
    <row r="55" spans="1:17" ht="15.75" x14ac:dyDescent="0.25">
      <c r="A55" s="126"/>
      <c r="B55" s="118"/>
      <c r="C55" s="122" t="s">
        <v>15</v>
      </c>
      <c r="D55" s="29" t="s">
        <v>126</v>
      </c>
      <c r="E55" s="93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30">
        <f>SUM(E55:P55)</f>
        <v>0</v>
      </c>
    </row>
    <row r="56" spans="1:17" ht="15.75" x14ac:dyDescent="0.25">
      <c r="A56" s="126"/>
      <c r="B56" s="118"/>
      <c r="C56" s="122"/>
      <c r="D56" s="29" t="s">
        <v>90</v>
      </c>
      <c r="E56" s="93"/>
      <c r="F56" s="93"/>
      <c r="G56" s="93"/>
      <c r="H56" s="93"/>
      <c r="I56" s="93"/>
      <c r="J56" s="93"/>
      <c r="K56" s="93"/>
      <c r="L56" s="93"/>
      <c r="M56" s="93"/>
      <c r="N56" s="93"/>
      <c r="O56" s="93"/>
      <c r="P56" s="93"/>
      <c r="Q56" s="30">
        <f t="shared" ref="Q56:Q58" si="11">SUM(E56:P56)</f>
        <v>0</v>
      </c>
    </row>
    <row r="57" spans="1:17" ht="15.75" x14ac:dyDescent="0.25">
      <c r="A57" s="126"/>
      <c r="B57" s="118"/>
      <c r="C57" s="122"/>
      <c r="D57" s="29" t="s">
        <v>94</v>
      </c>
      <c r="E57" s="93"/>
      <c r="F57" s="93"/>
      <c r="G57" s="93"/>
      <c r="H57" s="93"/>
      <c r="I57" s="93"/>
      <c r="J57" s="93"/>
      <c r="K57" s="93"/>
      <c r="L57" s="93"/>
      <c r="M57" s="93"/>
      <c r="N57" s="93"/>
      <c r="O57" s="93"/>
      <c r="P57" s="93"/>
      <c r="Q57" s="30">
        <f t="shared" si="11"/>
        <v>0</v>
      </c>
    </row>
    <row r="58" spans="1:17" ht="15.75" x14ac:dyDescent="0.25">
      <c r="A58" s="126"/>
      <c r="B58" s="119"/>
      <c r="C58" s="122"/>
      <c r="D58" s="31" t="s">
        <v>15</v>
      </c>
      <c r="E58" s="93"/>
      <c r="F58" s="93"/>
      <c r="G58" s="93"/>
      <c r="H58" s="93"/>
      <c r="I58" s="93"/>
      <c r="J58" s="93"/>
      <c r="K58" s="93"/>
      <c r="L58" s="93"/>
      <c r="M58" s="93"/>
      <c r="N58" s="93"/>
      <c r="O58" s="93"/>
      <c r="P58" s="93"/>
      <c r="Q58" s="30">
        <f t="shared" si="11"/>
        <v>0</v>
      </c>
    </row>
    <row r="59" spans="1:17" ht="15.75" x14ac:dyDescent="0.25">
      <c r="A59" s="126"/>
      <c r="B59" s="112" t="s">
        <v>174</v>
      </c>
      <c r="C59" s="122" t="s">
        <v>23</v>
      </c>
      <c r="D59" s="29" t="s">
        <v>106</v>
      </c>
      <c r="E59" s="93"/>
      <c r="F59" s="93"/>
      <c r="G59" s="93"/>
      <c r="H59" s="93"/>
      <c r="I59" s="93"/>
      <c r="J59" s="93"/>
      <c r="K59" s="93"/>
      <c r="L59" s="93"/>
      <c r="M59" s="93"/>
      <c r="N59" s="93"/>
      <c r="O59" s="93"/>
      <c r="P59" s="93"/>
      <c r="Q59" s="30">
        <f>SUM(E59:P59)</f>
        <v>0</v>
      </c>
    </row>
    <row r="60" spans="1:17" ht="15.75" x14ac:dyDescent="0.25">
      <c r="A60" s="126"/>
      <c r="B60" s="112"/>
      <c r="C60" s="122"/>
      <c r="D60" s="29" t="s">
        <v>40</v>
      </c>
      <c r="E60" s="93"/>
      <c r="F60" s="93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30">
        <f t="shared" ref="Q60:Q61" si="12">SUM(E60:P60)</f>
        <v>0</v>
      </c>
    </row>
    <row r="61" spans="1:17" ht="13.15" customHeight="1" x14ac:dyDescent="0.25">
      <c r="A61" s="126"/>
      <c r="B61" s="112"/>
      <c r="C61" s="122"/>
      <c r="D61" s="31" t="s">
        <v>15</v>
      </c>
      <c r="E61" s="93"/>
      <c r="F61" s="93"/>
      <c r="G61" s="93"/>
      <c r="H61" s="93"/>
      <c r="I61" s="93"/>
      <c r="J61" s="93"/>
      <c r="K61" s="93"/>
      <c r="L61" s="93"/>
      <c r="M61" s="93"/>
      <c r="N61" s="93"/>
      <c r="O61" s="93"/>
      <c r="P61" s="93"/>
      <c r="Q61" s="30">
        <f t="shared" si="12"/>
        <v>0</v>
      </c>
    </row>
    <row r="62" spans="1:17" ht="13.15" customHeight="1" x14ac:dyDescent="0.25">
      <c r="A62" s="126"/>
      <c r="B62" s="112"/>
      <c r="C62" s="127" t="s">
        <v>25</v>
      </c>
      <c r="D62" s="29" t="s">
        <v>26</v>
      </c>
      <c r="E62" s="93"/>
      <c r="F62" s="93"/>
      <c r="G62" s="93"/>
      <c r="H62" s="93"/>
      <c r="I62" s="93"/>
      <c r="J62" s="93"/>
      <c r="K62" s="93"/>
      <c r="L62" s="93"/>
      <c r="M62" s="93"/>
      <c r="N62" s="93"/>
      <c r="O62" s="93"/>
      <c r="P62" s="93"/>
      <c r="Q62" s="30">
        <f>SUM(E62:P62)</f>
        <v>0</v>
      </c>
    </row>
    <row r="63" spans="1:17" ht="13.15" customHeight="1" x14ac:dyDescent="0.25">
      <c r="A63" s="126"/>
      <c r="B63" s="112"/>
      <c r="C63" s="127"/>
      <c r="D63" s="29" t="s">
        <v>27</v>
      </c>
      <c r="E63" s="93"/>
      <c r="F63" s="93"/>
      <c r="G63" s="93"/>
      <c r="H63" s="93"/>
      <c r="I63" s="93"/>
      <c r="J63" s="93"/>
      <c r="K63" s="93"/>
      <c r="L63" s="93"/>
      <c r="M63" s="93"/>
      <c r="N63" s="93"/>
      <c r="O63" s="93"/>
      <c r="P63" s="93"/>
      <c r="Q63" s="30">
        <f t="shared" ref="Q63:Q65" si="13">SUM(E63:P63)</f>
        <v>0</v>
      </c>
    </row>
    <row r="64" spans="1:17" ht="13.15" customHeight="1" x14ac:dyDescent="0.25">
      <c r="A64" s="126"/>
      <c r="B64" s="112"/>
      <c r="C64" s="127"/>
      <c r="D64" s="29" t="s">
        <v>91</v>
      </c>
      <c r="E64" s="93"/>
      <c r="F64" s="93"/>
      <c r="G64" s="93"/>
      <c r="H64" s="93"/>
      <c r="I64" s="93"/>
      <c r="J64" s="93"/>
      <c r="K64" s="93"/>
      <c r="L64" s="93"/>
      <c r="M64" s="93"/>
      <c r="N64" s="93"/>
      <c r="O64" s="93"/>
      <c r="P64" s="93"/>
      <c r="Q64" s="30">
        <f t="shared" si="13"/>
        <v>0</v>
      </c>
    </row>
    <row r="65" spans="1:17" ht="13.15" customHeight="1" x14ac:dyDescent="0.25">
      <c r="A65" s="126"/>
      <c r="B65" s="112"/>
      <c r="C65" s="127"/>
      <c r="D65" s="31" t="s">
        <v>15</v>
      </c>
      <c r="E65" s="93"/>
      <c r="F65" s="93"/>
      <c r="G65" s="93"/>
      <c r="H65" s="93"/>
      <c r="I65" s="93"/>
      <c r="J65" s="93"/>
      <c r="K65" s="93"/>
      <c r="L65" s="93"/>
      <c r="M65" s="93"/>
      <c r="N65" s="93"/>
      <c r="O65" s="93"/>
      <c r="P65" s="93"/>
      <c r="Q65" s="30">
        <f t="shared" si="13"/>
        <v>0</v>
      </c>
    </row>
    <row r="66" spans="1:17" ht="13.15" customHeight="1" x14ac:dyDescent="0.25">
      <c r="A66" s="126"/>
      <c r="B66" s="112"/>
      <c r="C66" s="122" t="s">
        <v>24</v>
      </c>
      <c r="D66" s="29" t="s">
        <v>127</v>
      </c>
      <c r="E66" s="93"/>
      <c r="F66" s="93"/>
      <c r="G66" s="93"/>
      <c r="H66" s="93"/>
      <c r="I66" s="93"/>
      <c r="J66" s="93"/>
      <c r="K66" s="93"/>
      <c r="L66" s="93"/>
      <c r="M66" s="93"/>
      <c r="N66" s="93"/>
      <c r="O66" s="93"/>
      <c r="P66" s="93"/>
      <c r="Q66" s="30">
        <f>SUM(E66:P66)</f>
        <v>0</v>
      </c>
    </row>
    <row r="67" spans="1:17" ht="13.15" customHeight="1" x14ac:dyDescent="0.25">
      <c r="A67" s="126"/>
      <c r="B67" s="112"/>
      <c r="C67" s="122"/>
      <c r="D67" s="29" t="s">
        <v>41</v>
      </c>
      <c r="E67" s="93"/>
      <c r="F67" s="93"/>
      <c r="G67" s="93"/>
      <c r="H67" s="93"/>
      <c r="I67" s="93"/>
      <c r="J67" s="93"/>
      <c r="K67" s="93"/>
      <c r="L67" s="93"/>
      <c r="M67" s="93"/>
      <c r="N67" s="93"/>
      <c r="O67" s="93"/>
      <c r="P67" s="93"/>
      <c r="Q67" s="30">
        <f>SUM(E67:P67)</f>
        <v>0</v>
      </c>
    </row>
    <row r="68" spans="1:17" ht="13.9" customHeight="1" x14ac:dyDescent="0.25">
      <c r="A68" s="126"/>
      <c r="B68" s="112"/>
      <c r="C68" s="122"/>
      <c r="D68" s="31" t="s">
        <v>15</v>
      </c>
      <c r="E68" s="93"/>
      <c r="F68" s="93"/>
      <c r="G68" s="93"/>
      <c r="H68" s="93"/>
      <c r="I68" s="93"/>
      <c r="J68" s="93"/>
      <c r="K68" s="93"/>
      <c r="L68" s="93"/>
      <c r="M68" s="93"/>
      <c r="N68" s="93"/>
      <c r="O68" s="93"/>
      <c r="P68" s="93"/>
      <c r="Q68" s="30">
        <f>SUM(E68:P68)</f>
        <v>0</v>
      </c>
    </row>
    <row r="69" spans="1:17" ht="13.9" customHeight="1" x14ac:dyDescent="0.25">
      <c r="A69" s="126"/>
      <c r="B69" s="112"/>
      <c r="C69" s="122" t="s">
        <v>15</v>
      </c>
      <c r="D69" s="29" t="s">
        <v>128</v>
      </c>
      <c r="E69" s="93"/>
      <c r="F69" s="93"/>
      <c r="G69" s="93"/>
      <c r="H69" s="93"/>
      <c r="I69" s="93"/>
      <c r="J69" s="93"/>
      <c r="K69" s="93"/>
      <c r="L69" s="93"/>
      <c r="M69" s="93"/>
      <c r="N69" s="93"/>
      <c r="O69" s="93"/>
      <c r="P69" s="93"/>
      <c r="Q69" s="30">
        <f>SUM(E69:P69)</f>
        <v>0</v>
      </c>
    </row>
    <row r="70" spans="1:17" ht="13.9" customHeight="1" x14ac:dyDescent="0.25">
      <c r="A70" s="126"/>
      <c r="B70" s="112"/>
      <c r="C70" s="122"/>
      <c r="D70" s="29" t="s">
        <v>129</v>
      </c>
      <c r="E70" s="93"/>
      <c r="F70" s="93"/>
      <c r="G70" s="93"/>
      <c r="H70" s="93"/>
      <c r="I70" s="93"/>
      <c r="J70" s="93"/>
      <c r="K70" s="93"/>
      <c r="L70" s="93"/>
      <c r="M70" s="93"/>
      <c r="N70" s="93"/>
      <c r="O70" s="93"/>
      <c r="P70" s="93"/>
      <c r="Q70" s="30">
        <f t="shared" ref="Q70:Q71" si="14">SUM(E70:P70)</f>
        <v>0</v>
      </c>
    </row>
    <row r="71" spans="1:17" ht="13.9" customHeight="1" x14ac:dyDescent="0.25">
      <c r="A71" s="126"/>
      <c r="B71" s="112"/>
      <c r="C71" s="122"/>
      <c r="D71" s="31" t="s">
        <v>15</v>
      </c>
      <c r="E71" s="93"/>
      <c r="F71" s="93"/>
      <c r="G71" s="93"/>
      <c r="H71" s="93"/>
      <c r="I71" s="93"/>
      <c r="J71" s="93"/>
      <c r="K71" s="93"/>
      <c r="L71" s="93"/>
      <c r="M71" s="93"/>
      <c r="N71" s="93"/>
      <c r="O71" s="93"/>
      <c r="P71" s="93"/>
      <c r="Q71" s="30">
        <f t="shared" si="14"/>
        <v>0</v>
      </c>
    </row>
    <row r="72" spans="1:17" ht="24.95" customHeight="1" x14ac:dyDescent="0.25">
      <c r="A72" s="126"/>
      <c r="B72" s="115"/>
      <c r="C72" s="35" t="s">
        <v>95</v>
      </c>
      <c r="D72" s="38"/>
      <c r="E72" s="39">
        <f t="shared" ref="E72:P72" si="15">SUM(E25:E71)</f>
        <v>0</v>
      </c>
      <c r="F72" s="39">
        <f t="shared" si="15"/>
        <v>0</v>
      </c>
      <c r="G72" s="39">
        <f t="shared" si="15"/>
        <v>0</v>
      </c>
      <c r="H72" s="39">
        <f t="shared" si="15"/>
        <v>0</v>
      </c>
      <c r="I72" s="39">
        <f t="shared" si="15"/>
        <v>0</v>
      </c>
      <c r="J72" s="39">
        <f t="shared" si="15"/>
        <v>0</v>
      </c>
      <c r="K72" s="39">
        <f t="shared" si="15"/>
        <v>0</v>
      </c>
      <c r="L72" s="39">
        <f t="shared" si="15"/>
        <v>0</v>
      </c>
      <c r="M72" s="39">
        <f t="shared" si="15"/>
        <v>0</v>
      </c>
      <c r="N72" s="39">
        <f t="shared" si="15"/>
        <v>0</v>
      </c>
      <c r="O72" s="39">
        <f t="shared" si="15"/>
        <v>0</v>
      </c>
      <c r="P72" s="39">
        <f t="shared" si="15"/>
        <v>0</v>
      </c>
      <c r="Q72" s="39">
        <f>SUM(E72:P72)</f>
        <v>0</v>
      </c>
    </row>
    <row r="73" spans="1:17" s="6" customFormat="1" ht="24.95" customHeight="1" x14ac:dyDescent="0.25">
      <c r="A73" s="126"/>
      <c r="B73" s="115"/>
      <c r="C73" s="40" t="s">
        <v>18</v>
      </c>
      <c r="D73" s="41"/>
      <c r="E73" s="42" t="e">
        <f t="shared" ref="E73:Q73" si="16">E72/E15</f>
        <v>#DIV/0!</v>
      </c>
      <c r="F73" s="42" t="e">
        <f t="shared" si="16"/>
        <v>#DIV/0!</v>
      </c>
      <c r="G73" s="42" t="e">
        <f t="shared" si="16"/>
        <v>#DIV/0!</v>
      </c>
      <c r="H73" s="42" t="e">
        <f t="shared" si="16"/>
        <v>#DIV/0!</v>
      </c>
      <c r="I73" s="42" t="e">
        <f t="shared" si="16"/>
        <v>#DIV/0!</v>
      </c>
      <c r="J73" s="42" t="e">
        <f t="shared" si="16"/>
        <v>#DIV/0!</v>
      </c>
      <c r="K73" s="42" t="e">
        <f t="shared" si="16"/>
        <v>#DIV/0!</v>
      </c>
      <c r="L73" s="42" t="e">
        <f t="shared" si="16"/>
        <v>#DIV/0!</v>
      </c>
      <c r="M73" s="42" t="e">
        <f t="shared" si="16"/>
        <v>#DIV/0!</v>
      </c>
      <c r="N73" s="42" t="e">
        <f t="shared" si="16"/>
        <v>#DIV/0!</v>
      </c>
      <c r="O73" s="42" t="e">
        <f t="shared" si="16"/>
        <v>#DIV/0!</v>
      </c>
      <c r="P73" s="42" t="e">
        <f t="shared" si="16"/>
        <v>#DIV/0!</v>
      </c>
      <c r="Q73" s="42" t="e">
        <f t="shared" si="16"/>
        <v>#DIV/0!</v>
      </c>
    </row>
    <row r="74" spans="1:17" ht="15" customHeight="1" x14ac:dyDescent="0.25">
      <c r="A74" s="125" t="s">
        <v>51</v>
      </c>
      <c r="B74" s="112" t="s">
        <v>175</v>
      </c>
      <c r="C74" s="122" t="s">
        <v>42</v>
      </c>
      <c r="D74" s="29" t="s">
        <v>79</v>
      </c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3"/>
      <c r="Q74" s="30">
        <f>SUM(E74:P74)</f>
        <v>0</v>
      </c>
    </row>
    <row r="75" spans="1:17" ht="12.75" customHeight="1" x14ac:dyDescent="0.25">
      <c r="A75" s="125"/>
      <c r="B75" s="113"/>
      <c r="C75" s="122"/>
      <c r="D75" s="29" t="s">
        <v>93</v>
      </c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30">
        <f t="shared" ref="Q75:Q93" si="17">SUM(E75:P75)</f>
        <v>0</v>
      </c>
    </row>
    <row r="76" spans="1:17" ht="12.75" customHeight="1" x14ac:dyDescent="0.25">
      <c r="A76" s="125"/>
      <c r="B76" s="113"/>
      <c r="C76" s="122"/>
      <c r="D76" s="29" t="s">
        <v>78</v>
      </c>
      <c r="E76" s="93"/>
      <c r="F76" s="93"/>
      <c r="G76" s="93"/>
      <c r="H76" s="93"/>
      <c r="I76" s="93"/>
      <c r="J76" s="93"/>
      <c r="K76" s="93"/>
      <c r="L76" s="93"/>
      <c r="M76" s="93"/>
      <c r="N76" s="93"/>
      <c r="O76" s="93"/>
      <c r="P76" s="93"/>
      <c r="Q76" s="30">
        <f t="shared" si="17"/>
        <v>0</v>
      </c>
    </row>
    <row r="77" spans="1:17" ht="12.75" customHeight="1" x14ac:dyDescent="0.25">
      <c r="A77" s="125"/>
      <c r="B77" s="113"/>
      <c r="C77" s="122"/>
      <c r="D77" s="29" t="s">
        <v>115</v>
      </c>
      <c r="E77" s="93"/>
      <c r="F77" s="93"/>
      <c r="G77" s="93"/>
      <c r="H77" s="93"/>
      <c r="I77" s="93"/>
      <c r="J77" s="93"/>
      <c r="K77" s="93"/>
      <c r="L77" s="93"/>
      <c r="M77" s="93"/>
      <c r="N77" s="93"/>
      <c r="O77" s="93"/>
      <c r="P77" s="93"/>
      <c r="Q77" s="30">
        <f t="shared" si="17"/>
        <v>0</v>
      </c>
    </row>
    <row r="78" spans="1:17" ht="12.75" customHeight="1" x14ac:dyDescent="0.25">
      <c r="A78" s="125"/>
      <c r="B78" s="113"/>
      <c r="C78" s="122"/>
      <c r="D78" s="29" t="s">
        <v>86</v>
      </c>
      <c r="E78" s="93"/>
      <c r="F78" s="93"/>
      <c r="G78" s="93"/>
      <c r="H78" s="93"/>
      <c r="I78" s="93"/>
      <c r="J78" s="93"/>
      <c r="K78" s="93"/>
      <c r="L78" s="93"/>
      <c r="M78" s="93"/>
      <c r="N78" s="93"/>
      <c r="O78" s="93"/>
      <c r="P78" s="93"/>
      <c r="Q78" s="30">
        <f t="shared" si="17"/>
        <v>0</v>
      </c>
    </row>
    <row r="79" spans="1:17" ht="12.75" customHeight="1" x14ac:dyDescent="0.25">
      <c r="A79" s="125"/>
      <c r="B79" s="113"/>
      <c r="C79" s="122"/>
      <c r="D79" s="31" t="s">
        <v>15</v>
      </c>
      <c r="E79" s="93"/>
      <c r="F79" s="93"/>
      <c r="G79" s="93"/>
      <c r="H79" s="93"/>
      <c r="I79" s="93"/>
      <c r="J79" s="93"/>
      <c r="K79" s="93"/>
      <c r="L79" s="93"/>
      <c r="M79" s="93"/>
      <c r="N79" s="93"/>
      <c r="O79" s="93"/>
      <c r="P79" s="93"/>
      <c r="Q79" s="30">
        <f t="shared" si="17"/>
        <v>0</v>
      </c>
    </row>
    <row r="80" spans="1:17" ht="12.75" customHeight="1" x14ac:dyDescent="0.25">
      <c r="A80" s="125"/>
      <c r="B80" s="113"/>
      <c r="C80" s="122" t="s">
        <v>43</v>
      </c>
      <c r="D80" s="29" t="s">
        <v>44</v>
      </c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30">
        <f t="shared" si="17"/>
        <v>0</v>
      </c>
    </row>
    <row r="81" spans="1:17" ht="12.75" customHeight="1" x14ac:dyDescent="0.25">
      <c r="A81" s="125"/>
      <c r="B81" s="113"/>
      <c r="C81" s="122"/>
      <c r="D81" s="29" t="s">
        <v>45</v>
      </c>
      <c r="E81" s="93"/>
      <c r="F81" s="93"/>
      <c r="G81" s="93"/>
      <c r="H81" s="93"/>
      <c r="I81" s="93"/>
      <c r="J81" s="93"/>
      <c r="K81" s="93"/>
      <c r="L81" s="93"/>
      <c r="M81" s="93"/>
      <c r="N81" s="93"/>
      <c r="O81" s="93"/>
      <c r="P81" s="93"/>
      <c r="Q81" s="30">
        <f t="shared" si="17"/>
        <v>0</v>
      </c>
    </row>
    <row r="82" spans="1:17" ht="12.75" customHeight="1" x14ac:dyDescent="0.25">
      <c r="A82" s="125"/>
      <c r="B82" s="113"/>
      <c r="C82" s="122"/>
      <c r="D82" s="29" t="s">
        <v>46</v>
      </c>
      <c r="E82" s="93"/>
      <c r="F82" s="93"/>
      <c r="G82" s="93"/>
      <c r="H82" s="93"/>
      <c r="I82" s="93"/>
      <c r="J82" s="93"/>
      <c r="K82" s="93"/>
      <c r="L82" s="93"/>
      <c r="M82" s="93"/>
      <c r="N82" s="93"/>
      <c r="O82" s="93"/>
      <c r="P82" s="93"/>
      <c r="Q82" s="30">
        <f t="shared" si="17"/>
        <v>0</v>
      </c>
    </row>
    <row r="83" spans="1:17" ht="12.75" customHeight="1" x14ac:dyDescent="0.25">
      <c r="A83" s="125"/>
      <c r="B83" s="113"/>
      <c r="C83" s="122" t="s">
        <v>75</v>
      </c>
      <c r="D83" s="29" t="s">
        <v>76</v>
      </c>
      <c r="E83" s="93"/>
      <c r="F83" s="93"/>
      <c r="G83" s="93"/>
      <c r="H83" s="93"/>
      <c r="I83" s="93"/>
      <c r="J83" s="93"/>
      <c r="K83" s="93"/>
      <c r="L83" s="93"/>
      <c r="M83" s="93"/>
      <c r="N83" s="93"/>
      <c r="O83" s="93"/>
      <c r="P83" s="93"/>
      <c r="Q83" s="30">
        <f t="shared" si="17"/>
        <v>0</v>
      </c>
    </row>
    <row r="84" spans="1:17" ht="12.75" customHeight="1" x14ac:dyDescent="0.25">
      <c r="A84" s="125"/>
      <c r="B84" s="113"/>
      <c r="C84" s="122"/>
      <c r="D84" s="29" t="s">
        <v>77</v>
      </c>
      <c r="E84" s="93"/>
      <c r="F84" s="93"/>
      <c r="G84" s="93"/>
      <c r="H84" s="93"/>
      <c r="I84" s="93"/>
      <c r="J84" s="93"/>
      <c r="K84" s="93"/>
      <c r="L84" s="93"/>
      <c r="M84" s="93"/>
      <c r="N84" s="93"/>
      <c r="O84" s="93"/>
      <c r="P84" s="93"/>
      <c r="Q84" s="30">
        <f t="shared" si="17"/>
        <v>0</v>
      </c>
    </row>
    <row r="85" spans="1:17" ht="12.75" customHeight="1" x14ac:dyDescent="0.25">
      <c r="A85" s="125"/>
      <c r="B85" s="113"/>
      <c r="C85" s="122"/>
      <c r="D85" s="29" t="s">
        <v>39</v>
      </c>
      <c r="E85" s="93"/>
      <c r="F85" s="93"/>
      <c r="G85" s="93"/>
      <c r="H85" s="93"/>
      <c r="I85" s="93"/>
      <c r="J85" s="93"/>
      <c r="K85" s="93"/>
      <c r="L85" s="93"/>
      <c r="M85" s="93"/>
      <c r="N85" s="93"/>
      <c r="O85" s="93"/>
      <c r="P85" s="93"/>
      <c r="Q85" s="30">
        <f t="shared" si="17"/>
        <v>0</v>
      </c>
    </row>
    <row r="86" spans="1:17" ht="12.75" customHeight="1" x14ac:dyDescent="0.25">
      <c r="A86" s="125"/>
      <c r="B86" s="113"/>
      <c r="C86" s="122"/>
      <c r="D86" s="31" t="s">
        <v>15</v>
      </c>
      <c r="E86" s="93"/>
      <c r="F86" s="93"/>
      <c r="G86" s="93"/>
      <c r="H86" s="93"/>
      <c r="I86" s="93"/>
      <c r="J86" s="93"/>
      <c r="K86" s="93"/>
      <c r="L86" s="93"/>
      <c r="M86" s="93"/>
      <c r="N86" s="93"/>
      <c r="O86" s="93"/>
      <c r="P86" s="93"/>
      <c r="Q86" s="30">
        <f t="shared" si="17"/>
        <v>0</v>
      </c>
    </row>
    <row r="87" spans="1:17" ht="12.75" customHeight="1" x14ac:dyDescent="0.25">
      <c r="A87" s="125"/>
      <c r="B87" s="113"/>
      <c r="C87" s="122" t="s">
        <v>15</v>
      </c>
      <c r="D87" s="29" t="s">
        <v>47</v>
      </c>
      <c r="E87" s="93"/>
      <c r="F87" s="93"/>
      <c r="G87" s="93"/>
      <c r="H87" s="93"/>
      <c r="I87" s="93"/>
      <c r="J87" s="93"/>
      <c r="K87" s="93"/>
      <c r="L87" s="93"/>
      <c r="M87" s="93"/>
      <c r="N87" s="93"/>
      <c r="O87" s="93"/>
      <c r="P87" s="93"/>
      <c r="Q87" s="30">
        <f t="shared" si="17"/>
        <v>0</v>
      </c>
    </row>
    <row r="88" spans="1:17" ht="12.75" customHeight="1" x14ac:dyDescent="0.25">
      <c r="A88" s="125"/>
      <c r="B88" s="113"/>
      <c r="C88" s="122"/>
      <c r="D88" s="29" t="s">
        <v>118</v>
      </c>
      <c r="E88" s="93"/>
      <c r="F88" s="93"/>
      <c r="G88" s="93"/>
      <c r="H88" s="93"/>
      <c r="I88" s="93"/>
      <c r="J88" s="93"/>
      <c r="K88" s="93"/>
      <c r="L88" s="93"/>
      <c r="M88" s="93"/>
      <c r="N88" s="93"/>
      <c r="O88" s="93"/>
      <c r="P88" s="93"/>
      <c r="Q88" s="30">
        <f t="shared" si="17"/>
        <v>0</v>
      </c>
    </row>
    <row r="89" spans="1:17" ht="12.75" customHeight="1" x14ac:dyDescent="0.25">
      <c r="A89" s="125"/>
      <c r="B89" s="113"/>
      <c r="C89" s="122"/>
      <c r="D89" s="29" t="s">
        <v>117</v>
      </c>
      <c r="E89" s="93"/>
      <c r="F89" s="93"/>
      <c r="G89" s="93"/>
      <c r="H89" s="93"/>
      <c r="I89" s="93"/>
      <c r="J89" s="93"/>
      <c r="K89" s="93"/>
      <c r="L89" s="93"/>
      <c r="M89" s="93"/>
      <c r="N89" s="93"/>
      <c r="O89" s="93"/>
      <c r="P89" s="93"/>
      <c r="Q89" s="30">
        <f t="shared" si="17"/>
        <v>0</v>
      </c>
    </row>
    <row r="90" spans="1:17" ht="12.75" customHeight="1" x14ac:dyDescent="0.25">
      <c r="A90" s="125"/>
      <c r="B90" s="113"/>
      <c r="C90" s="122"/>
      <c r="D90" s="29" t="s">
        <v>68</v>
      </c>
      <c r="E90" s="93"/>
      <c r="F90" s="93"/>
      <c r="G90" s="93"/>
      <c r="H90" s="93"/>
      <c r="I90" s="93"/>
      <c r="J90" s="93"/>
      <c r="K90" s="93"/>
      <c r="L90" s="93"/>
      <c r="M90" s="93"/>
      <c r="N90" s="93"/>
      <c r="O90" s="93"/>
      <c r="P90" s="93"/>
      <c r="Q90" s="30">
        <f t="shared" si="17"/>
        <v>0</v>
      </c>
    </row>
    <row r="91" spans="1:17" ht="12.75" customHeight="1" x14ac:dyDescent="0.25">
      <c r="A91" s="125"/>
      <c r="B91" s="113"/>
      <c r="C91" s="122"/>
      <c r="D91" s="29" t="s">
        <v>116</v>
      </c>
      <c r="E91" s="93"/>
      <c r="F91" s="93"/>
      <c r="G91" s="93"/>
      <c r="H91" s="93"/>
      <c r="I91" s="93"/>
      <c r="J91" s="93"/>
      <c r="K91" s="93"/>
      <c r="L91" s="93"/>
      <c r="M91" s="93"/>
      <c r="N91" s="93"/>
      <c r="O91" s="93"/>
      <c r="P91" s="93"/>
      <c r="Q91" s="30">
        <f t="shared" si="17"/>
        <v>0</v>
      </c>
    </row>
    <row r="92" spans="1:17" ht="12.75" customHeight="1" x14ac:dyDescent="0.25">
      <c r="A92" s="125"/>
      <c r="B92" s="113"/>
      <c r="C92" s="122"/>
      <c r="D92" s="31" t="s">
        <v>15</v>
      </c>
      <c r="E92" s="93"/>
      <c r="F92" s="93"/>
      <c r="G92" s="93"/>
      <c r="H92" s="93"/>
      <c r="I92" s="93"/>
      <c r="J92" s="93"/>
      <c r="K92" s="93"/>
      <c r="L92" s="93"/>
      <c r="M92" s="93"/>
      <c r="N92" s="93"/>
      <c r="O92" s="93"/>
      <c r="P92" s="93"/>
      <c r="Q92" s="30">
        <f t="shared" si="17"/>
        <v>0</v>
      </c>
    </row>
    <row r="93" spans="1:17" ht="24.95" customHeight="1" x14ac:dyDescent="0.25">
      <c r="A93" s="125"/>
      <c r="B93" s="114"/>
      <c r="C93" s="35" t="s">
        <v>96</v>
      </c>
      <c r="D93" s="38"/>
      <c r="E93" s="39">
        <f t="shared" ref="E93:P93" si="18">SUM(E74:E92)</f>
        <v>0</v>
      </c>
      <c r="F93" s="39">
        <f t="shared" si="18"/>
        <v>0</v>
      </c>
      <c r="G93" s="39">
        <f t="shared" si="18"/>
        <v>0</v>
      </c>
      <c r="H93" s="39">
        <f t="shared" si="18"/>
        <v>0</v>
      </c>
      <c r="I93" s="39">
        <f t="shared" si="18"/>
        <v>0</v>
      </c>
      <c r="J93" s="39">
        <f t="shared" si="18"/>
        <v>0</v>
      </c>
      <c r="K93" s="39">
        <f t="shared" si="18"/>
        <v>0</v>
      </c>
      <c r="L93" s="39">
        <f t="shared" si="18"/>
        <v>0</v>
      </c>
      <c r="M93" s="39">
        <f t="shared" si="18"/>
        <v>0</v>
      </c>
      <c r="N93" s="39">
        <f t="shared" si="18"/>
        <v>0</v>
      </c>
      <c r="O93" s="39">
        <f t="shared" si="18"/>
        <v>0</v>
      </c>
      <c r="P93" s="39">
        <f t="shared" si="18"/>
        <v>0</v>
      </c>
      <c r="Q93" s="39">
        <f t="shared" si="17"/>
        <v>0</v>
      </c>
    </row>
    <row r="94" spans="1:17" ht="24.95" customHeight="1" x14ac:dyDescent="0.25">
      <c r="A94" s="125"/>
      <c r="B94" s="114"/>
      <c r="C94" s="22" t="s">
        <v>18</v>
      </c>
      <c r="D94" s="43"/>
      <c r="E94" s="23" t="e">
        <f t="shared" ref="E94:Q94" si="19">E93/E15</f>
        <v>#DIV/0!</v>
      </c>
      <c r="F94" s="23" t="e">
        <f t="shared" si="19"/>
        <v>#DIV/0!</v>
      </c>
      <c r="G94" s="23" t="e">
        <f t="shared" si="19"/>
        <v>#DIV/0!</v>
      </c>
      <c r="H94" s="23" t="e">
        <f t="shared" si="19"/>
        <v>#DIV/0!</v>
      </c>
      <c r="I94" s="23" t="e">
        <f t="shared" si="19"/>
        <v>#DIV/0!</v>
      </c>
      <c r="J94" s="23" t="e">
        <f t="shared" si="19"/>
        <v>#DIV/0!</v>
      </c>
      <c r="K94" s="23" t="e">
        <f t="shared" si="19"/>
        <v>#DIV/0!</v>
      </c>
      <c r="L94" s="23" t="e">
        <f t="shared" si="19"/>
        <v>#DIV/0!</v>
      </c>
      <c r="M94" s="23" t="e">
        <f t="shared" si="19"/>
        <v>#DIV/0!</v>
      </c>
      <c r="N94" s="23" t="e">
        <f t="shared" si="19"/>
        <v>#DIV/0!</v>
      </c>
      <c r="O94" s="23" t="e">
        <f t="shared" si="19"/>
        <v>#DIV/0!</v>
      </c>
      <c r="P94" s="23" t="e">
        <f t="shared" si="19"/>
        <v>#DIV/0!</v>
      </c>
      <c r="Q94" s="23" t="e">
        <f t="shared" si="19"/>
        <v>#DIV/0!</v>
      </c>
    </row>
    <row r="95" spans="1:17" ht="14.25" customHeight="1" x14ac:dyDescent="0.25">
      <c r="A95" s="9"/>
      <c r="B95" s="9"/>
      <c r="C95" s="9"/>
      <c r="D95" s="10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9"/>
    </row>
    <row r="96" spans="1:17" ht="15.75" x14ac:dyDescent="0.25">
      <c r="A96" s="123" t="s">
        <v>65</v>
      </c>
      <c r="B96" s="123"/>
      <c r="C96" s="124"/>
      <c r="D96" s="32" t="s">
        <v>48</v>
      </c>
      <c r="E96" s="30">
        <f t="shared" ref="E96:P96" si="20">E15</f>
        <v>0</v>
      </c>
      <c r="F96" s="30">
        <f t="shared" si="20"/>
        <v>0</v>
      </c>
      <c r="G96" s="30">
        <f t="shared" si="20"/>
        <v>0</v>
      </c>
      <c r="H96" s="30">
        <f t="shared" si="20"/>
        <v>0</v>
      </c>
      <c r="I96" s="30">
        <f t="shared" si="20"/>
        <v>0</v>
      </c>
      <c r="J96" s="30">
        <f t="shared" si="20"/>
        <v>0</v>
      </c>
      <c r="K96" s="30">
        <f t="shared" si="20"/>
        <v>0</v>
      </c>
      <c r="L96" s="30">
        <f t="shared" si="20"/>
        <v>0</v>
      </c>
      <c r="M96" s="30">
        <f t="shared" si="20"/>
        <v>0</v>
      </c>
      <c r="N96" s="30">
        <f t="shared" si="20"/>
        <v>0</v>
      </c>
      <c r="O96" s="30">
        <f t="shared" si="20"/>
        <v>0</v>
      </c>
      <c r="P96" s="30">
        <f t="shared" si="20"/>
        <v>0</v>
      </c>
      <c r="Q96" s="9"/>
    </row>
    <row r="97" spans="1:17" ht="15.75" x14ac:dyDescent="0.25">
      <c r="A97" s="123"/>
      <c r="B97" s="123"/>
      <c r="C97" s="124"/>
      <c r="D97" s="32" t="s">
        <v>17</v>
      </c>
      <c r="E97" s="30">
        <f t="shared" ref="E97:P97" si="21">E22</f>
        <v>0</v>
      </c>
      <c r="F97" s="30">
        <f t="shared" si="21"/>
        <v>0</v>
      </c>
      <c r="G97" s="30">
        <f t="shared" si="21"/>
        <v>0</v>
      </c>
      <c r="H97" s="30">
        <f t="shared" si="21"/>
        <v>0</v>
      </c>
      <c r="I97" s="30">
        <f t="shared" si="21"/>
        <v>0</v>
      </c>
      <c r="J97" s="30">
        <f t="shared" si="21"/>
        <v>0</v>
      </c>
      <c r="K97" s="30">
        <f t="shared" si="21"/>
        <v>0</v>
      </c>
      <c r="L97" s="30">
        <f t="shared" si="21"/>
        <v>0</v>
      </c>
      <c r="M97" s="30">
        <f t="shared" si="21"/>
        <v>0</v>
      </c>
      <c r="N97" s="30">
        <f t="shared" si="21"/>
        <v>0</v>
      </c>
      <c r="O97" s="30">
        <f t="shared" si="21"/>
        <v>0</v>
      </c>
      <c r="P97" s="30">
        <f t="shared" si="21"/>
        <v>0</v>
      </c>
      <c r="Q97" s="9"/>
    </row>
    <row r="98" spans="1:17" ht="15.75" x14ac:dyDescent="0.25">
      <c r="A98" s="123"/>
      <c r="B98" s="123"/>
      <c r="C98" s="124"/>
      <c r="D98" s="32" t="s">
        <v>166</v>
      </c>
      <c r="E98" s="30">
        <f t="shared" ref="E98:P98" si="22">E72</f>
        <v>0</v>
      </c>
      <c r="F98" s="30">
        <f t="shared" si="22"/>
        <v>0</v>
      </c>
      <c r="G98" s="30">
        <f t="shared" si="22"/>
        <v>0</v>
      </c>
      <c r="H98" s="30">
        <f t="shared" si="22"/>
        <v>0</v>
      </c>
      <c r="I98" s="30">
        <f t="shared" si="22"/>
        <v>0</v>
      </c>
      <c r="J98" s="30">
        <f t="shared" si="22"/>
        <v>0</v>
      </c>
      <c r="K98" s="30">
        <f t="shared" si="22"/>
        <v>0</v>
      </c>
      <c r="L98" s="30">
        <f t="shared" si="22"/>
        <v>0</v>
      </c>
      <c r="M98" s="30">
        <f t="shared" si="22"/>
        <v>0</v>
      </c>
      <c r="N98" s="30">
        <f t="shared" si="22"/>
        <v>0</v>
      </c>
      <c r="O98" s="30">
        <f t="shared" si="22"/>
        <v>0</v>
      </c>
      <c r="P98" s="30">
        <f t="shared" si="22"/>
        <v>0</v>
      </c>
      <c r="Q98" s="9"/>
    </row>
    <row r="99" spans="1:17" ht="15.75" x14ac:dyDescent="0.25">
      <c r="A99" s="123"/>
      <c r="B99" s="123"/>
      <c r="C99" s="124"/>
      <c r="D99" s="32" t="s">
        <v>167</v>
      </c>
      <c r="E99" s="30">
        <f t="shared" ref="E99:P99" si="23">E93</f>
        <v>0</v>
      </c>
      <c r="F99" s="30">
        <f t="shared" si="23"/>
        <v>0</v>
      </c>
      <c r="G99" s="30">
        <f t="shared" si="23"/>
        <v>0</v>
      </c>
      <c r="H99" s="30">
        <f t="shared" si="23"/>
        <v>0</v>
      </c>
      <c r="I99" s="30">
        <f t="shared" si="23"/>
        <v>0</v>
      </c>
      <c r="J99" s="30">
        <f t="shared" si="23"/>
        <v>0</v>
      </c>
      <c r="K99" s="30">
        <f t="shared" si="23"/>
        <v>0</v>
      </c>
      <c r="L99" s="30">
        <f t="shared" si="23"/>
        <v>0</v>
      </c>
      <c r="M99" s="30">
        <f t="shared" si="23"/>
        <v>0</v>
      </c>
      <c r="N99" s="30">
        <f t="shared" si="23"/>
        <v>0</v>
      </c>
      <c r="O99" s="30">
        <f t="shared" si="23"/>
        <v>0</v>
      </c>
      <c r="P99" s="30">
        <f t="shared" si="23"/>
        <v>0</v>
      </c>
      <c r="Q99" s="9"/>
    </row>
    <row r="100" spans="1:17" ht="15.75" x14ac:dyDescent="0.25">
      <c r="A100" s="123" t="s">
        <v>64</v>
      </c>
      <c r="B100" s="123"/>
      <c r="C100" s="124"/>
      <c r="D100" s="44" t="s">
        <v>133</v>
      </c>
      <c r="E100" s="45">
        <f>E96-E98-E99</f>
        <v>0</v>
      </c>
      <c r="F100" s="46">
        <f t="shared" ref="F100:P100" si="24">F96-F98-F99</f>
        <v>0</v>
      </c>
      <c r="G100" s="46">
        <f t="shared" si="24"/>
        <v>0</v>
      </c>
      <c r="H100" s="46">
        <f t="shared" si="24"/>
        <v>0</v>
      </c>
      <c r="I100" s="46">
        <f t="shared" si="24"/>
        <v>0</v>
      </c>
      <c r="J100" s="46">
        <f t="shared" si="24"/>
        <v>0</v>
      </c>
      <c r="K100" s="46">
        <f t="shared" si="24"/>
        <v>0</v>
      </c>
      <c r="L100" s="46">
        <f t="shared" si="24"/>
        <v>0</v>
      </c>
      <c r="M100" s="46">
        <f t="shared" si="24"/>
        <v>0</v>
      </c>
      <c r="N100" s="46">
        <f t="shared" si="24"/>
        <v>0</v>
      </c>
      <c r="O100" s="46">
        <f t="shared" si="24"/>
        <v>0</v>
      </c>
      <c r="P100" s="46">
        <f t="shared" si="24"/>
        <v>0</v>
      </c>
      <c r="Q100" s="9"/>
    </row>
    <row r="101" spans="1:17" ht="15.75" x14ac:dyDescent="0.25">
      <c r="A101" s="123"/>
      <c r="B101" s="123"/>
      <c r="C101" s="124"/>
      <c r="D101" s="37" t="s">
        <v>134</v>
      </c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9"/>
    </row>
    <row r="102" spans="1:17" ht="15.75" x14ac:dyDescent="0.25">
      <c r="A102" s="123"/>
      <c r="B102" s="123"/>
      <c r="C102" s="124"/>
      <c r="D102" s="47" t="s">
        <v>135</v>
      </c>
      <c r="E102" s="48">
        <f>E100+E101-E97</f>
        <v>0</v>
      </c>
      <c r="F102" s="49">
        <f t="shared" ref="F102:P102" si="25">F100+F101-F97</f>
        <v>0</v>
      </c>
      <c r="G102" s="49">
        <f t="shared" si="25"/>
        <v>0</v>
      </c>
      <c r="H102" s="49">
        <f t="shared" si="25"/>
        <v>0</v>
      </c>
      <c r="I102" s="49">
        <f t="shared" si="25"/>
        <v>0</v>
      </c>
      <c r="J102" s="49">
        <f t="shared" si="25"/>
        <v>0</v>
      </c>
      <c r="K102" s="49">
        <f t="shared" si="25"/>
        <v>0</v>
      </c>
      <c r="L102" s="49">
        <f t="shared" si="25"/>
        <v>0</v>
      </c>
      <c r="M102" s="49">
        <f t="shared" si="25"/>
        <v>0</v>
      </c>
      <c r="N102" s="49">
        <f t="shared" si="25"/>
        <v>0</v>
      </c>
      <c r="O102" s="49">
        <f t="shared" si="25"/>
        <v>0</v>
      </c>
      <c r="P102" s="49">
        <f t="shared" si="25"/>
        <v>0</v>
      </c>
      <c r="Q102" s="9"/>
    </row>
    <row r="103" spans="1:17" ht="15.75" x14ac:dyDescent="0.25">
      <c r="A103" s="120" t="s">
        <v>165</v>
      </c>
      <c r="B103" s="120"/>
      <c r="C103" s="121"/>
      <c r="D103" s="33" t="s">
        <v>97</v>
      </c>
      <c r="E103" s="30">
        <f>E17</f>
        <v>0</v>
      </c>
      <c r="F103" s="34">
        <f t="shared" ref="F103:P103" si="26">E103+F17</f>
        <v>0</v>
      </c>
      <c r="G103" s="34">
        <f t="shared" si="26"/>
        <v>0</v>
      </c>
      <c r="H103" s="34">
        <f t="shared" si="26"/>
        <v>0</v>
      </c>
      <c r="I103" s="34">
        <f t="shared" si="26"/>
        <v>0</v>
      </c>
      <c r="J103" s="34">
        <f t="shared" si="26"/>
        <v>0</v>
      </c>
      <c r="K103" s="34">
        <f t="shared" si="26"/>
        <v>0</v>
      </c>
      <c r="L103" s="34">
        <f t="shared" si="26"/>
        <v>0</v>
      </c>
      <c r="M103" s="34">
        <f t="shared" si="26"/>
        <v>0</v>
      </c>
      <c r="N103" s="34">
        <f t="shared" si="26"/>
        <v>0</v>
      </c>
      <c r="O103" s="34">
        <f t="shared" si="26"/>
        <v>0</v>
      </c>
      <c r="P103" s="34">
        <f t="shared" si="26"/>
        <v>0</v>
      </c>
      <c r="Q103" s="9"/>
    </row>
    <row r="104" spans="1:17" ht="15.75" x14ac:dyDescent="0.25">
      <c r="A104" s="120"/>
      <c r="B104" s="120"/>
      <c r="C104" s="121"/>
      <c r="D104" s="33" t="s">
        <v>98</v>
      </c>
      <c r="E104" s="30">
        <f>E18</f>
        <v>0</v>
      </c>
      <c r="F104" s="34">
        <f t="shared" ref="F104:P104" si="27">E104+F18</f>
        <v>0</v>
      </c>
      <c r="G104" s="34">
        <f t="shared" si="27"/>
        <v>0</v>
      </c>
      <c r="H104" s="34">
        <f t="shared" si="27"/>
        <v>0</v>
      </c>
      <c r="I104" s="34">
        <f t="shared" si="27"/>
        <v>0</v>
      </c>
      <c r="J104" s="34">
        <f t="shared" si="27"/>
        <v>0</v>
      </c>
      <c r="K104" s="34">
        <f t="shared" si="27"/>
        <v>0</v>
      </c>
      <c r="L104" s="34">
        <f t="shared" si="27"/>
        <v>0</v>
      </c>
      <c r="M104" s="34">
        <f t="shared" si="27"/>
        <v>0</v>
      </c>
      <c r="N104" s="34">
        <f t="shared" si="27"/>
        <v>0</v>
      </c>
      <c r="O104" s="34">
        <f t="shared" si="27"/>
        <v>0</v>
      </c>
      <c r="P104" s="34">
        <f t="shared" si="27"/>
        <v>0</v>
      </c>
      <c r="Q104" s="9"/>
    </row>
    <row r="105" spans="1:17" ht="15.75" x14ac:dyDescent="0.25">
      <c r="A105" s="120"/>
      <c r="B105" s="120"/>
      <c r="C105" s="121"/>
      <c r="D105" s="32" t="s">
        <v>53</v>
      </c>
      <c r="E105" s="30">
        <f>E19</f>
        <v>0</v>
      </c>
      <c r="F105" s="34">
        <f t="shared" ref="F105:P105" si="28">E105+F19</f>
        <v>0</v>
      </c>
      <c r="G105" s="34">
        <f t="shared" si="28"/>
        <v>0</v>
      </c>
      <c r="H105" s="34">
        <f t="shared" si="28"/>
        <v>0</v>
      </c>
      <c r="I105" s="34">
        <f t="shared" si="28"/>
        <v>0</v>
      </c>
      <c r="J105" s="34">
        <f t="shared" si="28"/>
        <v>0</v>
      </c>
      <c r="K105" s="34">
        <f t="shared" si="28"/>
        <v>0</v>
      </c>
      <c r="L105" s="34">
        <f t="shared" si="28"/>
        <v>0</v>
      </c>
      <c r="M105" s="34">
        <f t="shared" si="28"/>
        <v>0</v>
      </c>
      <c r="N105" s="34">
        <f t="shared" si="28"/>
        <v>0</v>
      </c>
      <c r="O105" s="34">
        <f t="shared" si="28"/>
        <v>0</v>
      </c>
      <c r="P105" s="34">
        <f t="shared" si="28"/>
        <v>0</v>
      </c>
      <c r="Q105" s="9"/>
    </row>
    <row r="106" spans="1:17" ht="15.75" x14ac:dyDescent="0.25">
      <c r="A106" s="120"/>
      <c r="B106" s="120"/>
      <c r="C106" s="121"/>
      <c r="D106" s="32" t="s">
        <v>132</v>
      </c>
      <c r="E106" s="30">
        <f>E20</f>
        <v>0</v>
      </c>
      <c r="F106" s="34">
        <f t="shared" ref="F106:P106" si="29">E106+F20</f>
        <v>0</v>
      </c>
      <c r="G106" s="34">
        <f t="shared" si="29"/>
        <v>0</v>
      </c>
      <c r="H106" s="34">
        <f t="shared" si="29"/>
        <v>0</v>
      </c>
      <c r="I106" s="34">
        <f t="shared" si="29"/>
        <v>0</v>
      </c>
      <c r="J106" s="34">
        <f t="shared" si="29"/>
        <v>0</v>
      </c>
      <c r="K106" s="34">
        <f t="shared" si="29"/>
        <v>0</v>
      </c>
      <c r="L106" s="34">
        <f t="shared" si="29"/>
        <v>0</v>
      </c>
      <c r="M106" s="34">
        <f t="shared" si="29"/>
        <v>0</v>
      </c>
      <c r="N106" s="34">
        <f t="shared" si="29"/>
        <v>0</v>
      </c>
      <c r="O106" s="34">
        <f t="shared" si="29"/>
        <v>0</v>
      </c>
      <c r="P106" s="34">
        <f t="shared" si="29"/>
        <v>0</v>
      </c>
      <c r="Q106" s="9"/>
    </row>
    <row r="107" spans="1:17" ht="15.75" x14ac:dyDescent="0.25">
      <c r="A107" s="120"/>
      <c r="B107" s="120"/>
      <c r="C107" s="121"/>
      <c r="D107" s="33" t="s">
        <v>15</v>
      </c>
      <c r="E107" s="30">
        <f>E21</f>
        <v>0</v>
      </c>
      <c r="F107" s="34">
        <f t="shared" ref="F107:P107" si="30">E107+F21</f>
        <v>0</v>
      </c>
      <c r="G107" s="34">
        <f t="shared" si="30"/>
        <v>0</v>
      </c>
      <c r="H107" s="34">
        <f t="shared" si="30"/>
        <v>0</v>
      </c>
      <c r="I107" s="34">
        <f t="shared" si="30"/>
        <v>0</v>
      </c>
      <c r="J107" s="34">
        <f t="shared" si="30"/>
        <v>0</v>
      </c>
      <c r="K107" s="34">
        <f t="shared" si="30"/>
        <v>0</v>
      </c>
      <c r="L107" s="34">
        <f t="shared" si="30"/>
        <v>0</v>
      </c>
      <c r="M107" s="34">
        <f t="shared" si="30"/>
        <v>0</v>
      </c>
      <c r="N107" s="34">
        <f t="shared" si="30"/>
        <v>0</v>
      </c>
      <c r="O107" s="34">
        <f t="shared" si="30"/>
        <v>0</v>
      </c>
      <c r="P107" s="34">
        <f t="shared" si="30"/>
        <v>0</v>
      </c>
      <c r="Q107" s="9"/>
    </row>
    <row r="108" spans="1:17" ht="30" customHeight="1" x14ac:dyDescent="0.25">
      <c r="A108" s="120"/>
      <c r="B108" s="120"/>
      <c r="C108" s="120"/>
      <c r="D108" s="35" t="s">
        <v>119</v>
      </c>
      <c r="E108" s="25">
        <f>SUM(E103:E107)</f>
        <v>0</v>
      </c>
      <c r="F108" s="25">
        <f t="shared" ref="F108:P108" si="31">SUM(F103:F107)</f>
        <v>0</v>
      </c>
      <c r="G108" s="25">
        <f t="shared" si="31"/>
        <v>0</v>
      </c>
      <c r="H108" s="25">
        <f t="shared" si="31"/>
        <v>0</v>
      </c>
      <c r="I108" s="25">
        <f t="shared" si="31"/>
        <v>0</v>
      </c>
      <c r="J108" s="25">
        <f t="shared" si="31"/>
        <v>0</v>
      </c>
      <c r="K108" s="25">
        <f t="shared" si="31"/>
        <v>0</v>
      </c>
      <c r="L108" s="25">
        <f t="shared" si="31"/>
        <v>0</v>
      </c>
      <c r="M108" s="25">
        <f t="shared" si="31"/>
        <v>0</v>
      </c>
      <c r="N108" s="25">
        <f t="shared" si="31"/>
        <v>0</v>
      </c>
      <c r="O108" s="25">
        <f t="shared" si="31"/>
        <v>0</v>
      </c>
      <c r="P108" s="25">
        <f t="shared" si="31"/>
        <v>0</v>
      </c>
      <c r="Q108" s="9"/>
    </row>
  </sheetData>
  <mergeCells count="27">
    <mergeCell ref="C45:C48"/>
    <mergeCell ref="A2:D2"/>
    <mergeCell ref="A4:C15"/>
    <mergeCell ref="A17:C23"/>
    <mergeCell ref="C25:C34"/>
    <mergeCell ref="C35:C41"/>
    <mergeCell ref="C49:C51"/>
    <mergeCell ref="C55:C58"/>
    <mergeCell ref="C83:C86"/>
    <mergeCell ref="C69:C71"/>
    <mergeCell ref="C52:C54"/>
    <mergeCell ref="B74:B94"/>
    <mergeCell ref="B59:B73"/>
    <mergeCell ref="A1:Q1"/>
    <mergeCell ref="B25:B58"/>
    <mergeCell ref="A103:C108"/>
    <mergeCell ref="C87:C92"/>
    <mergeCell ref="A96:C99"/>
    <mergeCell ref="A74:A94"/>
    <mergeCell ref="A25:A73"/>
    <mergeCell ref="A100:C102"/>
    <mergeCell ref="C59:C61"/>
    <mergeCell ref="C62:C65"/>
    <mergeCell ref="C66:C68"/>
    <mergeCell ref="C74:C79"/>
    <mergeCell ref="C80:C82"/>
    <mergeCell ref="C42:C44"/>
  </mergeCells>
  <phoneticPr fontId="7" type="noConversion"/>
  <conditionalFormatting sqref="E100:P100">
    <cfRule type="iconSet" priority="1">
      <iconSet iconSet="3Symbols">
        <cfvo type="percent" val="0"/>
        <cfvo type="num" val="0"/>
        <cfvo type="num" val="0"/>
      </iconSet>
    </cfRule>
  </conditionalFormatting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A0FD3-FAC8-48DE-A434-706A377D8D4E}">
  <sheetPr>
    <tabColor theme="7" tint="-0.249977111117893"/>
  </sheetPr>
  <dimension ref="A1:S60"/>
  <sheetViews>
    <sheetView showGridLines="0" zoomScale="90" zoomScaleNormal="90" workbookViewId="0">
      <selection sqref="A1:O1"/>
    </sheetView>
  </sheetViews>
  <sheetFormatPr defaultColWidth="8.85546875" defaultRowHeight="15" x14ac:dyDescent="0.25"/>
  <cols>
    <col min="1" max="1" width="48.5703125" bestFit="1" customWidth="1"/>
    <col min="2" max="2" width="14.85546875" customWidth="1"/>
    <col min="3" max="3" width="19.140625" customWidth="1"/>
    <col min="4" max="4" width="18" bestFit="1" customWidth="1"/>
    <col min="17" max="17" width="44.5703125" bestFit="1" customWidth="1"/>
    <col min="18" max="18" width="14.42578125" customWidth="1"/>
    <col min="19" max="19" width="11.42578125" customWidth="1"/>
  </cols>
  <sheetData>
    <row r="1" spans="1:19" ht="78" customHeight="1" x14ac:dyDescent="0.25">
      <c r="A1" s="138" t="s">
        <v>55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5"/>
    </row>
    <row r="2" spans="1:19" ht="32.1" customHeight="1" x14ac:dyDescent="0.25">
      <c r="A2" s="137"/>
      <c r="B2" s="137"/>
      <c r="C2" s="137"/>
      <c r="D2" s="137" t="s">
        <v>55</v>
      </c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Q2" s="131" t="s">
        <v>143</v>
      </c>
      <c r="R2" s="132"/>
      <c r="S2" s="133"/>
    </row>
    <row r="3" spans="1:19" ht="35.25" customHeight="1" x14ac:dyDescent="0.25">
      <c r="A3" s="22" t="s">
        <v>104</v>
      </c>
      <c r="B3" s="139"/>
      <c r="C3" s="139"/>
      <c r="D3" s="3"/>
      <c r="E3" s="3"/>
      <c r="F3" s="3"/>
      <c r="G3" s="3"/>
      <c r="H3" s="3"/>
      <c r="I3" s="3"/>
      <c r="J3" s="3"/>
      <c r="Q3" s="134"/>
      <c r="R3" s="135"/>
      <c r="S3" s="136"/>
    </row>
    <row r="4" spans="1:19" ht="35.25" customHeight="1" x14ac:dyDescent="0.25">
      <c r="A4" s="18"/>
      <c r="B4" s="19"/>
      <c r="C4" s="20"/>
      <c r="D4" s="3"/>
      <c r="E4" s="3"/>
      <c r="F4" s="3"/>
      <c r="G4" s="3"/>
      <c r="H4" s="3"/>
      <c r="I4" s="3"/>
      <c r="J4" s="3"/>
      <c r="Q4" s="59" t="s">
        <v>144</v>
      </c>
      <c r="R4" s="60" t="s">
        <v>56</v>
      </c>
      <c r="S4" s="60" t="s">
        <v>103</v>
      </c>
    </row>
    <row r="5" spans="1:19" ht="15.75" x14ac:dyDescent="0.25">
      <c r="A5" s="51" t="s">
        <v>58</v>
      </c>
      <c r="B5" s="52" t="s">
        <v>56</v>
      </c>
      <c r="C5" s="52" t="s">
        <v>103</v>
      </c>
      <c r="Q5" s="61" t="s">
        <v>57</v>
      </c>
      <c r="R5" s="62">
        <v>0.7</v>
      </c>
      <c r="S5" s="63">
        <f>$B$3*R5</f>
        <v>0</v>
      </c>
    </row>
    <row r="6" spans="1:19" ht="15.75" x14ac:dyDescent="0.25">
      <c r="A6" s="50" t="s">
        <v>57</v>
      </c>
      <c r="B6" s="56">
        <v>0.5</v>
      </c>
      <c r="C6" s="57">
        <f>$B$3*B6</f>
        <v>0</v>
      </c>
      <c r="Q6" s="61" t="s">
        <v>59</v>
      </c>
      <c r="R6" s="62">
        <v>0.15</v>
      </c>
      <c r="S6" s="63">
        <f>$B$3*R6</f>
        <v>0</v>
      </c>
    </row>
    <row r="7" spans="1:19" ht="15.75" x14ac:dyDescent="0.25">
      <c r="A7" s="50" t="s">
        <v>59</v>
      </c>
      <c r="B7" s="56">
        <v>0.3</v>
      </c>
      <c r="C7" s="57">
        <f>$B$3*B7</f>
        <v>0</v>
      </c>
      <c r="Q7" s="61" t="s">
        <v>60</v>
      </c>
      <c r="R7" s="62">
        <v>0.05</v>
      </c>
      <c r="S7" s="63">
        <f>$B$3*R7</f>
        <v>0</v>
      </c>
    </row>
    <row r="8" spans="1:19" ht="15.75" x14ac:dyDescent="0.25">
      <c r="A8" s="50" t="s">
        <v>60</v>
      </c>
      <c r="B8" s="56">
        <v>0.05</v>
      </c>
      <c r="C8" s="57">
        <f>$B$3*B8</f>
        <v>0</v>
      </c>
      <c r="Q8" s="61" t="s">
        <v>53</v>
      </c>
      <c r="R8" s="62">
        <v>0.05</v>
      </c>
      <c r="S8" s="63">
        <f>$B$3*R8</f>
        <v>0</v>
      </c>
    </row>
    <row r="9" spans="1:19" ht="15.75" x14ac:dyDescent="0.25">
      <c r="A9" s="50" t="s">
        <v>53</v>
      </c>
      <c r="B9" s="56">
        <v>0.05</v>
      </c>
      <c r="C9" s="57">
        <f>$B$3*B9</f>
        <v>0</v>
      </c>
      <c r="Q9" s="61" t="s">
        <v>132</v>
      </c>
      <c r="R9" s="62">
        <v>0.05</v>
      </c>
      <c r="S9" s="63">
        <f>$B$3*R9</f>
        <v>0</v>
      </c>
    </row>
    <row r="10" spans="1:19" ht="15.75" x14ac:dyDescent="0.25">
      <c r="A10" s="50" t="s">
        <v>132</v>
      </c>
      <c r="B10" s="56">
        <v>0.1</v>
      </c>
      <c r="C10" s="57">
        <f>$B$3*B10</f>
        <v>0</v>
      </c>
      <c r="Q10" s="64"/>
      <c r="R10" s="65">
        <f>SUM(R5:R9)</f>
        <v>1</v>
      </c>
      <c r="S10" s="66">
        <f>SUM(S5:S9)</f>
        <v>0</v>
      </c>
    </row>
    <row r="11" spans="1:19" ht="15.75" x14ac:dyDescent="0.25">
      <c r="A11" s="53"/>
      <c r="B11" s="55">
        <f>SUM(B6:B10)</f>
        <v>1.0000000000000002</v>
      </c>
      <c r="C11" s="54">
        <f>SUM(C6:C10)</f>
        <v>0</v>
      </c>
    </row>
    <row r="12" spans="1:19" ht="30" customHeight="1" x14ac:dyDescent="0.25">
      <c r="A12" s="17"/>
      <c r="B12" s="17"/>
      <c r="C12" s="17"/>
      <c r="Q12" s="59" t="s">
        <v>145</v>
      </c>
      <c r="R12" s="60" t="s">
        <v>56</v>
      </c>
      <c r="S12" s="60" t="s">
        <v>103</v>
      </c>
    </row>
    <row r="13" spans="1:19" ht="15.75" x14ac:dyDescent="0.25">
      <c r="A13" s="51" t="s">
        <v>52</v>
      </c>
      <c r="B13" s="52" t="s">
        <v>99</v>
      </c>
      <c r="C13" s="52" t="s">
        <v>142</v>
      </c>
      <c r="Q13" s="61" t="s">
        <v>57</v>
      </c>
      <c r="R13" s="62">
        <v>0.65</v>
      </c>
      <c r="S13" s="63">
        <f>$B$3*R13</f>
        <v>0</v>
      </c>
    </row>
    <row r="14" spans="1:19" ht="15.75" x14ac:dyDescent="0.25">
      <c r="A14" s="50" t="s">
        <v>66</v>
      </c>
      <c r="B14" s="58">
        <f>('ORÇAMENTO PESSOAL'!Q72+'ORÇAMENTO PESSOAL'!Q93)/12</f>
        <v>0</v>
      </c>
      <c r="C14" s="57">
        <f>B14*6</f>
        <v>0</v>
      </c>
      <c r="Q14" s="61" t="s">
        <v>59</v>
      </c>
      <c r="R14" s="62">
        <v>0.2</v>
      </c>
      <c r="S14" s="63">
        <f>$B$3*R14</f>
        <v>0</v>
      </c>
    </row>
    <row r="15" spans="1:19" ht="15.75" x14ac:dyDescent="0.25">
      <c r="A15" s="50" t="s">
        <v>67</v>
      </c>
      <c r="B15" s="58">
        <f>('ORÇAMENTO PESSOAL'!Q72+'ORÇAMENTO PESSOAL'!Q93)/12</f>
        <v>0</v>
      </c>
      <c r="C15" s="57">
        <f>B15*12</f>
        <v>0</v>
      </c>
      <c r="Q15" s="61" t="s">
        <v>60</v>
      </c>
      <c r="R15" s="62">
        <v>0.05</v>
      </c>
      <c r="S15" s="63">
        <f>$B$3*R15</f>
        <v>0</v>
      </c>
    </row>
    <row r="16" spans="1:19" ht="15.75" x14ac:dyDescent="0.25">
      <c r="Q16" s="61" t="s">
        <v>53</v>
      </c>
      <c r="R16" s="62">
        <v>0.05</v>
      </c>
      <c r="S16" s="63">
        <f>$B$3*R16</f>
        <v>0</v>
      </c>
    </row>
    <row r="17" spans="17:19" ht="15.75" x14ac:dyDescent="0.25">
      <c r="Q17" s="61" t="s">
        <v>132</v>
      </c>
      <c r="R17" s="62">
        <v>0.05</v>
      </c>
      <c r="S17" s="63">
        <f>$B$3*R17</f>
        <v>0</v>
      </c>
    </row>
    <row r="18" spans="17:19" ht="15.75" x14ac:dyDescent="0.25">
      <c r="Q18" s="64"/>
      <c r="R18" s="65">
        <f>SUM(R13:R17)</f>
        <v>1.0000000000000002</v>
      </c>
      <c r="S18" s="66">
        <f>SUM(S13:S17)</f>
        <v>0</v>
      </c>
    </row>
    <row r="20" spans="17:19" ht="30.75" customHeight="1" x14ac:dyDescent="0.25">
      <c r="Q20" s="59" t="s">
        <v>146</v>
      </c>
      <c r="R20" s="60" t="s">
        <v>56</v>
      </c>
      <c r="S20" s="60" t="s">
        <v>103</v>
      </c>
    </row>
    <row r="21" spans="17:19" ht="15.75" x14ac:dyDescent="0.25">
      <c r="Q21" s="61" t="s">
        <v>57</v>
      </c>
      <c r="R21" s="62">
        <v>0.6</v>
      </c>
      <c r="S21" s="63">
        <f>$B$3*R21</f>
        <v>0</v>
      </c>
    </row>
    <row r="22" spans="17:19" ht="15.75" x14ac:dyDescent="0.25">
      <c r="Q22" s="61" t="s">
        <v>59</v>
      </c>
      <c r="R22" s="62">
        <v>0.25</v>
      </c>
      <c r="S22" s="63">
        <f>$B$3*R22</f>
        <v>0</v>
      </c>
    </row>
    <row r="23" spans="17:19" ht="15.75" x14ac:dyDescent="0.25">
      <c r="Q23" s="61" t="s">
        <v>60</v>
      </c>
      <c r="R23" s="62">
        <v>0.05</v>
      </c>
      <c r="S23" s="63">
        <f>$B$3*R23</f>
        <v>0</v>
      </c>
    </row>
    <row r="24" spans="17:19" ht="15.75" x14ac:dyDescent="0.25">
      <c r="Q24" s="61" t="s">
        <v>53</v>
      </c>
      <c r="R24" s="62">
        <v>0.05</v>
      </c>
      <c r="S24" s="63">
        <f>$B$3*R24</f>
        <v>0</v>
      </c>
    </row>
    <row r="25" spans="17:19" ht="15.75" x14ac:dyDescent="0.25">
      <c r="Q25" s="61" t="s">
        <v>132</v>
      </c>
      <c r="R25" s="62">
        <v>0.05</v>
      </c>
      <c r="S25" s="63">
        <f>$B$3*R25</f>
        <v>0</v>
      </c>
    </row>
    <row r="26" spans="17:19" ht="15.75" x14ac:dyDescent="0.25">
      <c r="Q26" s="64"/>
      <c r="R26" s="65">
        <f>SUM(R21:R25)</f>
        <v>1</v>
      </c>
      <c r="S26" s="66">
        <f>SUM(S21:S25)</f>
        <v>0</v>
      </c>
    </row>
    <row r="28" spans="17:19" ht="31.5" customHeight="1" x14ac:dyDescent="0.25">
      <c r="Q28" s="59" t="s">
        <v>147</v>
      </c>
      <c r="R28" s="60" t="s">
        <v>56</v>
      </c>
      <c r="S28" s="60" t="s">
        <v>103</v>
      </c>
    </row>
    <row r="29" spans="17:19" ht="15.75" x14ac:dyDescent="0.25">
      <c r="Q29" s="61" t="s">
        <v>57</v>
      </c>
      <c r="R29" s="62">
        <v>0.55000000000000004</v>
      </c>
      <c r="S29" s="63">
        <f>$B$3*R29</f>
        <v>0</v>
      </c>
    </row>
    <row r="30" spans="17:19" ht="15.75" x14ac:dyDescent="0.25">
      <c r="Q30" s="61" t="s">
        <v>59</v>
      </c>
      <c r="R30" s="62">
        <v>0.25</v>
      </c>
      <c r="S30" s="63">
        <f>$B$3*R30</f>
        <v>0</v>
      </c>
    </row>
    <row r="31" spans="17:19" ht="15.75" x14ac:dyDescent="0.25">
      <c r="Q31" s="61" t="s">
        <v>60</v>
      </c>
      <c r="R31" s="62">
        <v>0.1</v>
      </c>
      <c r="S31" s="63">
        <f>$B$3*R31</f>
        <v>0</v>
      </c>
    </row>
    <row r="32" spans="17:19" ht="15.75" x14ac:dyDescent="0.25">
      <c r="Q32" s="61" t="s">
        <v>53</v>
      </c>
      <c r="R32" s="62">
        <v>0.05</v>
      </c>
      <c r="S32" s="63">
        <f>$B$3*R32</f>
        <v>0</v>
      </c>
    </row>
    <row r="33" spans="17:19" ht="15.75" x14ac:dyDescent="0.25">
      <c r="Q33" s="61" t="s">
        <v>132</v>
      </c>
      <c r="R33" s="62">
        <v>0.05</v>
      </c>
      <c r="S33" s="63">
        <f>$B$3*R33</f>
        <v>0</v>
      </c>
    </row>
    <row r="34" spans="17:19" ht="15.75" x14ac:dyDescent="0.25">
      <c r="Q34" s="64"/>
      <c r="R34" s="65">
        <f>SUM(R29:R33)</f>
        <v>1</v>
      </c>
      <c r="S34" s="66">
        <f>SUM(S29:S33)</f>
        <v>0</v>
      </c>
    </row>
    <row r="36" spans="17:19" ht="29.25" customHeight="1" x14ac:dyDescent="0.25">
      <c r="Q36" s="59" t="s">
        <v>148</v>
      </c>
      <c r="R36" s="60" t="s">
        <v>56</v>
      </c>
      <c r="S36" s="60" t="s">
        <v>103</v>
      </c>
    </row>
    <row r="37" spans="17:19" ht="15.75" x14ac:dyDescent="0.25">
      <c r="Q37" s="61" t="s">
        <v>57</v>
      </c>
      <c r="R37" s="62">
        <v>0.5</v>
      </c>
      <c r="S37" s="63">
        <f>$B$3*R37</f>
        <v>0</v>
      </c>
    </row>
    <row r="38" spans="17:19" ht="15.75" x14ac:dyDescent="0.25">
      <c r="Q38" s="61" t="s">
        <v>59</v>
      </c>
      <c r="R38" s="62">
        <v>0.3</v>
      </c>
      <c r="S38" s="63">
        <f>$B$3*R38</f>
        <v>0</v>
      </c>
    </row>
    <row r="39" spans="17:19" ht="15.75" x14ac:dyDescent="0.25">
      <c r="Q39" s="61" t="s">
        <v>60</v>
      </c>
      <c r="R39" s="62">
        <v>0.1</v>
      </c>
      <c r="S39" s="63">
        <f>$B$3*R39</f>
        <v>0</v>
      </c>
    </row>
    <row r="40" spans="17:19" ht="15.75" x14ac:dyDescent="0.25">
      <c r="Q40" s="61" t="s">
        <v>53</v>
      </c>
      <c r="R40" s="62">
        <v>0.05</v>
      </c>
      <c r="S40" s="63">
        <f>$B$3*R40</f>
        <v>0</v>
      </c>
    </row>
    <row r="41" spans="17:19" ht="15.75" x14ac:dyDescent="0.25">
      <c r="Q41" s="61" t="s">
        <v>132</v>
      </c>
      <c r="R41" s="62">
        <v>0.05</v>
      </c>
      <c r="S41" s="63">
        <f>$B$3*R41</f>
        <v>0</v>
      </c>
    </row>
    <row r="42" spans="17:19" ht="15.75" x14ac:dyDescent="0.25">
      <c r="Q42" s="64"/>
      <c r="R42" s="65">
        <f>SUM(R37:R41)</f>
        <v>1</v>
      </c>
      <c r="S42" s="66">
        <f>SUM(S37:S41)</f>
        <v>0</v>
      </c>
    </row>
    <row r="44" spans="17:19" ht="27.2" customHeight="1" x14ac:dyDescent="0.25"/>
    <row r="52" ht="29.25" customHeight="1" x14ac:dyDescent="0.25"/>
    <row r="60" ht="30" customHeight="1" x14ac:dyDescent="0.25"/>
  </sheetData>
  <mergeCells count="5">
    <mergeCell ref="Q2:S3"/>
    <mergeCell ref="A2:C2"/>
    <mergeCell ref="D2:O2"/>
    <mergeCell ref="A1:O1"/>
    <mergeCell ref="B3:C3"/>
  </mergeCells>
  <phoneticPr fontId="7" type="noConversion"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4CC70-8F62-407A-9484-84FE66DCBE5F}">
  <sheetPr>
    <tabColor theme="7" tint="-0.249977111117893"/>
  </sheetPr>
  <dimension ref="A1:O77"/>
  <sheetViews>
    <sheetView showGridLines="0" zoomScale="90" zoomScaleNormal="90" workbookViewId="0">
      <selection activeCell="J19" sqref="J19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151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54" t="s">
        <v>140</v>
      </c>
      <c r="B3" s="154"/>
      <c r="C3" s="154"/>
      <c r="D3" s="102" t="s">
        <v>97</v>
      </c>
      <c r="E3" s="103">
        <f>HLOOKUP($C$2,'ORÇAMENTO PESSOAL'!$E$2:$P$92,16,FALSE)</f>
        <v>0</v>
      </c>
      <c r="F3" s="104"/>
      <c r="G3" s="103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54"/>
      <c r="B4" s="154"/>
      <c r="C4" s="154"/>
      <c r="D4" s="88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54"/>
      <c r="B5" s="154"/>
      <c r="C5" s="154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54"/>
      <c r="B6" s="154"/>
      <c r="C6" s="154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54"/>
      <c r="B7" s="154"/>
      <c r="C7" s="154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54"/>
      <c r="B8" s="154"/>
      <c r="C8" s="154"/>
      <c r="D8" s="95" t="s">
        <v>16</v>
      </c>
      <c r="E8" s="96">
        <f>SUM(E3:E7)</f>
        <v>0</v>
      </c>
      <c r="F8" s="96">
        <f>SUM(F3:F7)</f>
        <v>0</v>
      </c>
      <c r="G8" s="96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60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31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6" customHeight="1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0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0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0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ref="G61:G77" si="3">E61-F61</f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0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3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0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3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0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3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0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3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0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3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0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3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0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3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0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3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0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3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0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3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0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3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0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3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0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3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0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si="3"/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0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1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C20:C26"/>
    <mergeCell ref="C51:C53"/>
    <mergeCell ref="C27:C29"/>
    <mergeCell ref="C30:C33"/>
    <mergeCell ref="C34:C36"/>
    <mergeCell ref="B58:B77"/>
    <mergeCell ref="B44:B57"/>
    <mergeCell ref="A3:C8"/>
    <mergeCell ref="C37:C39"/>
    <mergeCell ref="C40:C43"/>
    <mergeCell ref="C44:C46"/>
    <mergeCell ref="C47:C50"/>
    <mergeCell ref="A58:A77"/>
    <mergeCell ref="C58:C63"/>
    <mergeCell ref="C64:C66"/>
    <mergeCell ref="C67:C70"/>
    <mergeCell ref="C71:C76"/>
    <mergeCell ref="B10:B43"/>
    <mergeCell ref="C54:C56"/>
    <mergeCell ref="A10:A57"/>
    <mergeCell ref="C10:C19"/>
    <mergeCell ref="A1:G1"/>
    <mergeCell ref="A2:B2"/>
    <mergeCell ref="I5:J5"/>
    <mergeCell ref="I6:J6"/>
    <mergeCell ref="I7:J7"/>
    <mergeCell ref="I10:J10"/>
    <mergeCell ref="I3:J3"/>
    <mergeCell ref="I2:J2"/>
    <mergeCell ref="M2:N2"/>
    <mergeCell ref="I4:J4"/>
    <mergeCell ref="M5:N5"/>
    <mergeCell ref="I8:J8"/>
    <mergeCell ref="M3:N3"/>
    <mergeCell ref="M4:N4"/>
    <mergeCell ref="M6:N6"/>
    <mergeCell ref="M7:N7"/>
    <mergeCell ref="M8:N8"/>
  </mergeCells>
  <dataValidations count="1">
    <dataValidation type="list" allowBlank="1" showInputMessage="1" showErrorMessage="1" sqref="C2" xr:uid="{4452EEAE-CE75-4EEA-BF61-91A1E36FA6E1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DC54B340-A3FA-4A32-B132-92A73A081321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9" id="{D2918818-A7F5-4849-8607-93EB63550C8B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AA9BC-DF03-4E48-9992-3824234FC31A}">
  <sheetPr>
    <tabColor theme="7" tint="-0.249977111117893"/>
  </sheetPr>
  <dimension ref="A1:O77"/>
  <sheetViews>
    <sheetView showGridLines="0" zoomScale="90" zoomScaleNormal="90" workbookViewId="0">
      <selection activeCell="J23" sqref="J23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149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63" t="s">
        <v>57</v>
      </c>
      <c r="J3" s="163"/>
      <c r="K3" s="91">
        <f>E57</f>
        <v>0</v>
      </c>
      <c r="L3" s="91">
        <f>F57</f>
        <v>0</v>
      </c>
      <c r="M3" s="164">
        <f t="shared" ref="M3:M8" si="0">K3-L3</f>
        <v>0</v>
      </c>
      <c r="N3" s="164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1">
        <f>E77</f>
        <v>0</v>
      </c>
      <c r="L4" s="91">
        <f>F77</f>
        <v>0</v>
      </c>
      <c r="M4" s="164">
        <f t="shared" si="0"/>
        <v>0</v>
      </c>
      <c r="N4" s="164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63" t="s">
        <v>60</v>
      </c>
      <c r="J5" s="163"/>
      <c r="K5" s="91">
        <f>E3+E4+E7</f>
        <v>0</v>
      </c>
      <c r="L5" s="91">
        <f>F3+F4+F7</f>
        <v>0</v>
      </c>
      <c r="M5" s="164">
        <f t="shared" si="0"/>
        <v>0</v>
      </c>
      <c r="N5" s="164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1">
        <f>E5</f>
        <v>0</v>
      </c>
      <c r="L6" s="91">
        <f>F5</f>
        <v>0</v>
      </c>
      <c r="M6" s="164">
        <f t="shared" si="0"/>
        <v>0</v>
      </c>
      <c r="N6" s="164"/>
      <c r="O6" s="9"/>
    </row>
    <row r="7" spans="1:15" ht="15.75" x14ac:dyDescent="0.25">
      <c r="A7" s="162"/>
      <c r="B7" s="162"/>
      <c r="C7" s="162"/>
      <c r="D7" s="89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63" t="s">
        <v>54</v>
      </c>
      <c r="J7" s="163"/>
      <c r="K7" s="91">
        <f>E6</f>
        <v>0</v>
      </c>
      <c r="L7" s="91">
        <f>F6</f>
        <v>0</v>
      </c>
      <c r="M7" s="164">
        <f t="shared" si="0"/>
        <v>0</v>
      </c>
      <c r="N7" s="164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5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5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5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5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5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5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5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5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5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5"/>
      <c r="B19" s="159"/>
      <c r="C19" s="155"/>
      <c r="D19" s="29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5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5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5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5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5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5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5"/>
      <c r="B26" s="159"/>
      <c r="C26" s="155"/>
      <c r="D26" s="29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5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5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5"/>
      <c r="B29" s="159"/>
      <c r="C29" s="155"/>
      <c r="D29" s="29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5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5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5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5"/>
      <c r="B33" s="159"/>
      <c r="C33" s="155"/>
      <c r="D33" s="29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5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5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5"/>
      <c r="B36" s="159"/>
      <c r="C36" s="155"/>
      <c r="D36" s="29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5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5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5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5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5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5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5"/>
      <c r="B43" s="160"/>
      <c r="C43" s="155"/>
      <c r="D43" s="29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5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5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5"/>
      <c r="B46" s="152"/>
      <c r="C46" s="155"/>
      <c r="D46" s="29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5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5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5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5"/>
      <c r="B50" s="152"/>
      <c r="C50" s="156"/>
      <c r="D50" s="29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5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5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5"/>
      <c r="B53" s="152"/>
      <c r="C53" s="155"/>
      <c r="D53" s="29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5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5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5"/>
      <c r="B56" s="152"/>
      <c r="C56" s="155"/>
      <c r="D56" s="29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5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6" customHeight="1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4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0"/>
      <c r="C59" s="155"/>
      <c r="D59" s="29" t="s">
        <v>93</v>
      </c>
      <c r="E59" s="27">
        <f>HLOOKUP($C$2,'ORÇAMENTO PESSOAL'!$E$2:$P$92,74,FALSE)</f>
        <v>0</v>
      </c>
      <c r="F59" s="94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0"/>
      <c r="C60" s="155"/>
      <c r="D60" s="29" t="s">
        <v>78</v>
      </c>
      <c r="E60" s="27">
        <f>HLOOKUP($C$2,'ORÇAMENTO PESSOAL'!$E$2:$P$92,75,FALSE)</f>
        <v>0</v>
      </c>
      <c r="F60" s="94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0"/>
      <c r="C61" s="155"/>
      <c r="D61" s="29" t="s">
        <v>92</v>
      </c>
      <c r="E61" s="27">
        <f>HLOOKUP($C$2,'ORÇAMENTO PESSOAL'!$E$2:$P$92,76,FALSE)</f>
        <v>0</v>
      </c>
      <c r="F61" s="94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0"/>
      <c r="C62" s="155"/>
      <c r="D62" s="29" t="s">
        <v>86</v>
      </c>
      <c r="E62" s="27">
        <f>HLOOKUP($C$2,'ORÇAMENTO PESSOAL'!$E$2:$P$92,77,FALSE)</f>
        <v>0</v>
      </c>
      <c r="F62" s="94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0"/>
      <c r="C63" s="155"/>
      <c r="D63" s="29" t="s">
        <v>15</v>
      </c>
      <c r="E63" s="27">
        <f>HLOOKUP($C$2,'ORÇAMENTO PESSOAL'!$E$2:$P$92,78,FALSE)</f>
        <v>0</v>
      </c>
      <c r="F63" s="94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0"/>
      <c r="C64" s="155" t="s">
        <v>43</v>
      </c>
      <c r="D64" s="29" t="s">
        <v>44</v>
      </c>
      <c r="E64" s="27">
        <f>HLOOKUP($C$2,'ORÇAMENTO PESSOAL'!$E$2:$P$92,79,FALSE)</f>
        <v>0</v>
      </c>
      <c r="F64" s="94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0"/>
      <c r="C65" s="155"/>
      <c r="D65" s="29" t="s">
        <v>45</v>
      </c>
      <c r="E65" s="27">
        <f>HLOOKUP($C$2,'ORÇAMENTO PESSOAL'!$E$2:$P$92,80,FALSE)</f>
        <v>0</v>
      </c>
      <c r="F65" s="94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0"/>
      <c r="C66" s="155"/>
      <c r="D66" s="29" t="s">
        <v>46</v>
      </c>
      <c r="E66" s="27">
        <f>HLOOKUP($C$2,'ORÇAMENTO PESSOAL'!$E$2:$P$92,81,FALSE)</f>
        <v>0</v>
      </c>
      <c r="F66" s="94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0"/>
      <c r="C67" s="155" t="s">
        <v>75</v>
      </c>
      <c r="D67" s="29" t="s">
        <v>76</v>
      </c>
      <c r="E67" s="27">
        <f>HLOOKUP($C$2,'ORÇAMENTO PESSOAL'!$E$2:$P$92,82,FALSE)</f>
        <v>0</v>
      </c>
      <c r="F67" s="94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0"/>
      <c r="C68" s="155"/>
      <c r="D68" s="29" t="s">
        <v>77</v>
      </c>
      <c r="E68" s="27">
        <f>HLOOKUP($C$2,'ORÇAMENTO PESSOAL'!$E$2:$P$92,83,FALSE)</f>
        <v>0</v>
      </c>
      <c r="F68" s="94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0"/>
      <c r="C69" s="155"/>
      <c r="D69" s="29" t="s">
        <v>39</v>
      </c>
      <c r="E69" s="27">
        <f>HLOOKUP($C$2,'ORÇAMENTO PESSOAL'!$E$2:$P$92,84,FALSE)</f>
        <v>0</v>
      </c>
      <c r="F69" s="94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0"/>
      <c r="C70" s="155"/>
      <c r="D70" s="29" t="s">
        <v>15</v>
      </c>
      <c r="E70" s="27">
        <f>HLOOKUP($C$2,'ORÇAMENTO PESSOAL'!$E$2:$P$92,85,FALSE)</f>
        <v>0</v>
      </c>
      <c r="F70" s="94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0"/>
      <c r="C71" s="155" t="s">
        <v>15</v>
      </c>
      <c r="D71" s="29" t="s">
        <v>47</v>
      </c>
      <c r="E71" s="27">
        <f>HLOOKUP($C$2,'ORÇAMENTO PESSOAL'!$E$2:$P$92,86,FALSE)</f>
        <v>0</v>
      </c>
      <c r="F71" s="94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0"/>
      <c r="C72" s="155"/>
      <c r="D72" s="29" t="s">
        <v>137</v>
      </c>
      <c r="E72" s="27">
        <f>HLOOKUP($C$2,'ORÇAMENTO PESSOAL'!$E$2:$P$92,87,FALSE)</f>
        <v>0</v>
      </c>
      <c r="F72" s="94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0"/>
      <c r="C73" s="155"/>
      <c r="D73" s="29" t="s">
        <v>117</v>
      </c>
      <c r="E73" s="27">
        <f>HLOOKUP($C$2,'ORÇAMENTO PESSOAL'!$E$2:$P$92,88,FALSE)</f>
        <v>0</v>
      </c>
      <c r="F73" s="94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0"/>
      <c r="C74" s="155"/>
      <c r="D74" s="29" t="s">
        <v>139</v>
      </c>
      <c r="E74" s="27">
        <f>HLOOKUP($C$2,'ORÇAMENTO PESSOAL'!$E$2:$P$92,89,FALSE)</f>
        <v>0</v>
      </c>
      <c r="F74" s="94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0"/>
      <c r="C75" s="155"/>
      <c r="D75" s="29" t="s">
        <v>116</v>
      </c>
      <c r="E75" s="27">
        <f>HLOOKUP($C$2,'ORÇAMENTO PESSOAL'!$E$2:$P$92,90,FALSE)</f>
        <v>0</v>
      </c>
      <c r="F75" s="94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0"/>
      <c r="C76" s="155"/>
      <c r="D76" s="29" t="s">
        <v>15</v>
      </c>
      <c r="E76" s="27">
        <f>HLOOKUP($C$2,'ORÇAMENTO PESSOAL'!$E$2:$P$93,91,FALSE)</f>
        <v>0</v>
      </c>
      <c r="F76" s="94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1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6FFB52D5-6985-44AC-AFF2-77C836E130E7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0B509931-1D42-430A-B5A8-4063B38499F8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4A048EFB-4633-4820-ADB8-2F73C8C5434A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23624-C6A8-4CD3-ADF8-FF83FAD413B2}">
  <sheetPr>
    <tabColor theme="7" tint="-0.249977111117893"/>
  </sheetPr>
  <dimension ref="A1:O77"/>
  <sheetViews>
    <sheetView showGridLines="0" zoomScale="90" zoomScaleNormal="90" workbookViewId="0">
      <selection activeCell="J17" sqref="J17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152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8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8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31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2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2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2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2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2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2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2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2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2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2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2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2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2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2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2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2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2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2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3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E1457D96-4DDC-48E2-AF62-25702AD810C1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6B305BF5-CED8-46F7-8CEC-4C0F4E643894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9FFAF0A4-5403-4D74-9D83-1843E27F7C3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4055C-FA2E-4EC4-BE31-5246766BDDB8}">
  <sheetPr>
    <tabColor theme="7" tint="-0.249977111117893"/>
  </sheetPr>
  <dimension ref="A1:O77"/>
  <sheetViews>
    <sheetView showGridLines="0" zoomScale="90" zoomScaleNormal="90" workbookViewId="0">
      <selection activeCell="J13" sqref="J13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153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29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29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2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2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2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2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2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2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2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2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2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2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2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2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2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2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2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2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2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2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3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787A25BA-3401-4C48-9050-0FA8214D4CE8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93EEF3F2-1E1E-42D1-A85E-780A5F49A8C9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085C64B0-47DB-42AC-A3EC-84E3253D4378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0C01F-BDAF-4BDF-8D1B-B58D39355350}">
  <sheetPr>
    <tabColor theme="7" tint="-0.249977111117893"/>
  </sheetPr>
  <dimension ref="A1:O77"/>
  <sheetViews>
    <sheetView showGridLines="0" zoomScale="90" zoomScaleNormal="90" workbookViewId="0">
      <selection activeCell="I18" sqref="I18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154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29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2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2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2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2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2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2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2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2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2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2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2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2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2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2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2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2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2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2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3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214D39A1-3C54-4427-BE90-E2B3D3CABEAA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8A9BE24B-80F6-48D0-B7D5-25B76FDDB2D3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7F269D19-CDCC-4FB5-BF8A-DFD98D852A9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5E45F-683E-4457-93B1-BA087D707F83}">
  <sheetPr>
    <tabColor theme="7" tint="-0.249977111117893"/>
  </sheetPr>
  <dimension ref="A1:O77"/>
  <sheetViews>
    <sheetView showGridLines="0" zoomScale="90" zoomScaleNormal="90" workbookViewId="0">
      <selection activeCell="J22" sqref="J22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155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31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2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2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2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2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2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2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2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2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2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2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2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2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2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2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2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2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2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2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3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D5806174-05C0-4A6A-9F4E-19A1B2C18227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BE51D692-81E0-4E26-AF6C-65BF4F498A33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12163BCC-8B25-402E-B4B9-BA586DECB830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3BA45-F864-48FA-B4B6-388460B4CA51}">
  <sheetPr>
    <tabColor theme="7" tint="-0.249977111117893"/>
  </sheetPr>
  <dimension ref="A1:O77"/>
  <sheetViews>
    <sheetView showGridLines="0" zoomScale="90" zoomScaleNormal="90" workbookViewId="0">
      <selection activeCell="J16" sqref="J16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156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31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2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2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2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2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2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2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2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2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2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2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2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2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2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2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2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2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2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2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3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DCC61FD2-76A2-4DCC-A957-AAA7ED635159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B625D64D-2450-4F1F-BC8C-59E8D356B4B0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CC47CF51-38D2-4505-A4E9-18A12DA2ADE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F7765-D6F7-4642-8DE9-A588C3CBBA66}">
  <sheetPr>
    <tabColor theme="7" tint="-0.249977111117893"/>
  </sheetPr>
  <dimension ref="A1:O77"/>
  <sheetViews>
    <sheetView showGridLines="0" zoomScale="90" zoomScaleNormal="90" workbookViewId="0">
      <selection activeCell="J19" sqref="J19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157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9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31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2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2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2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2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2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2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2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2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2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2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2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2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2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2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2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2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2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2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3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1DBE1FD3-D873-43C6-BFE4-352F0F2EC1CB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F6A5E523-CBB8-4BF0-A893-5D7DF932FD7B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FD0DD625-2AED-4B79-A1C7-CDEFEE5EADAB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C744-A910-438D-ACD7-9A67D5605465}">
  <sheetPr>
    <tabColor theme="7" tint="-0.249977111117893"/>
  </sheetPr>
  <dimension ref="A1:O77"/>
  <sheetViews>
    <sheetView showGridLines="0" zoomScale="90" zoomScaleNormal="90" workbookViewId="0">
      <selection activeCell="J17" sqref="J17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158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31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2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2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2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2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2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2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2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2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2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2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2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2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2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2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2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2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2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2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3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F4AA818E-CE4F-46FF-8FDA-BC9E152760DB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CCC63A88-AA43-473C-B2DF-68EA03BEB4A5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9F94060A-3361-4BA2-82AF-A739794A4AD1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14ABB-4062-4FEA-80C6-A0EA9BDA6560}">
  <sheetPr>
    <tabColor theme="7" tint="-0.249977111117893"/>
  </sheetPr>
  <dimension ref="A1:O77"/>
  <sheetViews>
    <sheetView showGridLines="0" zoomScale="90" zoomScaleNormal="90" workbookViewId="0">
      <selection activeCell="J19" sqref="J19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159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66" t="s">
        <v>177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67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67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67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67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67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67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67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67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67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67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67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67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67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67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67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67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67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67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67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67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67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67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67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67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67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67"/>
      <c r="C36" s="155"/>
      <c r="D36" s="31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67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67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67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67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67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67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8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69" t="s">
        <v>178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70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70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70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70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70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70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70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70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70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70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70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70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71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69" t="s">
        <v>179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70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70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70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70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70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70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70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70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70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70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70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70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70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70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70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70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70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70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71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105B3155-E131-4005-89F5-94922A30A1F5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237129DE-2A55-406E-88F3-7D5A426E0A88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E44CED48-4E8D-4667-8612-8070D646D39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D5BB8-B500-411F-9001-781E1381E690}">
  <sheetPr>
    <tabColor theme="7" tint="-0.249977111117893"/>
  </sheetPr>
  <dimension ref="A1:O77"/>
  <sheetViews>
    <sheetView showGridLines="0" zoomScale="90" zoomScaleNormal="90" workbookViewId="0">
      <selection activeCell="C58" sqref="C58:G76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160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31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2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2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2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2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2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2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2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2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2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2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2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2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2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2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2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2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2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2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3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BEA57F5E-9943-4B10-8B57-0EF91ED15FBF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0DCAD49C-9D9D-4CF0-8DC1-3FAE28FFDD26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301CABB2-B0D0-4AF9-A6ED-02B6FFD94E5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2C053-B717-4D5A-A707-63352B4829B6}">
  <sheetPr>
    <tabColor theme="7" tint="-0.249977111117893"/>
  </sheetPr>
  <dimension ref="A1:O77"/>
  <sheetViews>
    <sheetView showGridLines="0" topLeftCell="A33" zoomScale="90" zoomScaleNormal="90" workbookViewId="0">
      <selection activeCell="J20" sqref="J20"/>
    </sheetView>
  </sheetViews>
  <sheetFormatPr defaultRowHeight="12.75" x14ac:dyDescent="0.2"/>
  <cols>
    <col min="1" max="1" width="5.28515625" style="1" bestFit="1" customWidth="1"/>
    <col min="2" max="2" width="33" style="1" customWidth="1"/>
    <col min="3" max="3" width="23.85546875" style="1" customWidth="1"/>
    <col min="4" max="4" width="44.5703125" style="1" bestFit="1" customWidth="1"/>
    <col min="5" max="5" width="21.42578125" style="2" customWidth="1"/>
    <col min="6" max="6" width="23.140625" style="2" bestFit="1" customWidth="1"/>
    <col min="7" max="7" width="18.7109375" style="2" customWidth="1"/>
    <col min="8" max="8" width="3.7109375" style="1" customWidth="1"/>
    <col min="9" max="9" width="8.85546875" style="1" customWidth="1"/>
    <col min="10" max="10" width="28.5703125" style="1" customWidth="1"/>
    <col min="11" max="11" width="26.7109375" style="1" customWidth="1"/>
    <col min="12" max="12" width="17.85546875" style="1" customWidth="1"/>
    <col min="13" max="13" width="8.85546875" style="1"/>
    <col min="14" max="14" width="10" style="1" customWidth="1"/>
    <col min="15" max="245" width="8.85546875" style="1"/>
    <col min="246" max="246" width="3.140625" style="1" customWidth="1"/>
    <col min="247" max="247" width="21.5703125" style="1" customWidth="1"/>
    <col min="248" max="248" width="21" style="1" customWidth="1"/>
    <col min="249" max="249" width="18.7109375" style="1" customWidth="1"/>
    <col min="250" max="261" width="16.42578125" style="1" customWidth="1"/>
    <col min="262" max="501" width="8.85546875" style="1"/>
    <col min="502" max="502" width="3.140625" style="1" customWidth="1"/>
    <col min="503" max="503" width="21.5703125" style="1" customWidth="1"/>
    <col min="504" max="504" width="21" style="1" customWidth="1"/>
    <col min="505" max="505" width="18.7109375" style="1" customWidth="1"/>
    <col min="506" max="517" width="16.42578125" style="1" customWidth="1"/>
    <col min="518" max="757" width="8.85546875" style="1"/>
    <col min="758" max="758" width="3.140625" style="1" customWidth="1"/>
    <col min="759" max="759" width="21.5703125" style="1" customWidth="1"/>
    <col min="760" max="760" width="21" style="1" customWidth="1"/>
    <col min="761" max="761" width="18.7109375" style="1" customWidth="1"/>
    <col min="762" max="773" width="16.42578125" style="1" customWidth="1"/>
    <col min="774" max="1013" width="8.85546875" style="1"/>
    <col min="1014" max="1014" width="3.140625" style="1" customWidth="1"/>
    <col min="1015" max="1015" width="21.5703125" style="1" customWidth="1"/>
    <col min="1016" max="1016" width="21" style="1" customWidth="1"/>
    <col min="1017" max="1017" width="18.7109375" style="1" customWidth="1"/>
    <col min="1018" max="1029" width="16.42578125" style="1" customWidth="1"/>
    <col min="1030" max="1269" width="8.85546875" style="1"/>
    <col min="1270" max="1270" width="3.140625" style="1" customWidth="1"/>
    <col min="1271" max="1271" width="21.5703125" style="1" customWidth="1"/>
    <col min="1272" max="1272" width="21" style="1" customWidth="1"/>
    <col min="1273" max="1273" width="18.7109375" style="1" customWidth="1"/>
    <col min="1274" max="1285" width="16.42578125" style="1" customWidth="1"/>
    <col min="1286" max="1525" width="8.85546875" style="1"/>
    <col min="1526" max="1526" width="3.140625" style="1" customWidth="1"/>
    <col min="1527" max="1527" width="21.5703125" style="1" customWidth="1"/>
    <col min="1528" max="1528" width="21" style="1" customWidth="1"/>
    <col min="1529" max="1529" width="18.7109375" style="1" customWidth="1"/>
    <col min="1530" max="1541" width="16.42578125" style="1" customWidth="1"/>
    <col min="1542" max="1781" width="8.85546875" style="1"/>
    <col min="1782" max="1782" width="3.140625" style="1" customWidth="1"/>
    <col min="1783" max="1783" width="21.5703125" style="1" customWidth="1"/>
    <col min="1784" max="1784" width="21" style="1" customWidth="1"/>
    <col min="1785" max="1785" width="18.7109375" style="1" customWidth="1"/>
    <col min="1786" max="1797" width="16.42578125" style="1" customWidth="1"/>
    <col min="1798" max="2037" width="8.85546875" style="1"/>
    <col min="2038" max="2038" width="3.140625" style="1" customWidth="1"/>
    <col min="2039" max="2039" width="21.5703125" style="1" customWidth="1"/>
    <col min="2040" max="2040" width="21" style="1" customWidth="1"/>
    <col min="2041" max="2041" width="18.7109375" style="1" customWidth="1"/>
    <col min="2042" max="2053" width="16.42578125" style="1" customWidth="1"/>
    <col min="2054" max="2293" width="8.85546875" style="1"/>
    <col min="2294" max="2294" width="3.140625" style="1" customWidth="1"/>
    <col min="2295" max="2295" width="21.5703125" style="1" customWidth="1"/>
    <col min="2296" max="2296" width="21" style="1" customWidth="1"/>
    <col min="2297" max="2297" width="18.7109375" style="1" customWidth="1"/>
    <col min="2298" max="2309" width="16.42578125" style="1" customWidth="1"/>
    <col min="2310" max="2549" width="8.85546875" style="1"/>
    <col min="2550" max="2550" width="3.140625" style="1" customWidth="1"/>
    <col min="2551" max="2551" width="21.5703125" style="1" customWidth="1"/>
    <col min="2552" max="2552" width="21" style="1" customWidth="1"/>
    <col min="2553" max="2553" width="18.7109375" style="1" customWidth="1"/>
    <col min="2554" max="2565" width="16.42578125" style="1" customWidth="1"/>
    <col min="2566" max="2805" width="8.85546875" style="1"/>
    <col min="2806" max="2806" width="3.140625" style="1" customWidth="1"/>
    <col min="2807" max="2807" width="21.5703125" style="1" customWidth="1"/>
    <col min="2808" max="2808" width="21" style="1" customWidth="1"/>
    <col min="2809" max="2809" width="18.7109375" style="1" customWidth="1"/>
    <col min="2810" max="2821" width="16.42578125" style="1" customWidth="1"/>
    <col min="2822" max="3061" width="8.85546875" style="1"/>
    <col min="3062" max="3062" width="3.140625" style="1" customWidth="1"/>
    <col min="3063" max="3063" width="21.5703125" style="1" customWidth="1"/>
    <col min="3064" max="3064" width="21" style="1" customWidth="1"/>
    <col min="3065" max="3065" width="18.7109375" style="1" customWidth="1"/>
    <col min="3066" max="3077" width="16.42578125" style="1" customWidth="1"/>
    <col min="3078" max="3317" width="8.85546875" style="1"/>
    <col min="3318" max="3318" width="3.140625" style="1" customWidth="1"/>
    <col min="3319" max="3319" width="21.5703125" style="1" customWidth="1"/>
    <col min="3320" max="3320" width="21" style="1" customWidth="1"/>
    <col min="3321" max="3321" width="18.7109375" style="1" customWidth="1"/>
    <col min="3322" max="3333" width="16.42578125" style="1" customWidth="1"/>
    <col min="3334" max="3573" width="8.85546875" style="1"/>
    <col min="3574" max="3574" width="3.140625" style="1" customWidth="1"/>
    <col min="3575" max="3575" width="21.5703125" style="1" customWidth="1"/>
    <col min="3576" max="3576" width="21" style="1" customWidth="1"/>
    <col min="3577" max="3577" width="18.7109375" style="1" customWidth="1"/>
    <col min="3578" max="3589" width="16.42578125" style="1" customWidth="1"/>
    <col min="3590" max="3829" width="8.85546875" style="1"/>
    <col min="3830" max="3830" width="3.140625" style="1" customWidth="1"/>
    <col min="3831" max="3831" width="21.5703125" style="1" customWidth="1"/>
    <col min="3832" max="3832" width="21" style="1" customWidth="1"/>
    <col min="3833" max="3833" width="18.7109375" style="1" customWidth="1"/>
    <col min="3834" max="3845" width="16.42578125" style="1" customWidth="1"/>
    <col min="3846" max="4085" width="8.85546875" style="1"/>
    <col min="4086" max="4086" width="3.140625" style="1" customWidth="1"/>
    <col min="4087" max="4087" width="21.5703125" style="1" customWidth="1"/>
    <col min="4088" max="4088" width="21" style="1" customWidth="1"/>
    <col min="4089" max="4089" width="18.7109375" style="1" customWidth="1"/>
    <col min="4090" max="4101" width="16.42578125" style="1" customWidth="1"/>
    <col min="4102" max="4341" width="8.85546875" style="1"/>
    <col min="4342" max="4342" width="3.140625" style="1" customWidth="1"/>
    <col min="4343" max="4343" width="21.5703125" style="1" customWidth="1"/>
    <col min="4344" max="4344" width="21" style="1" customWidth="1"/>
    <col min="4345" max="4345" width="18.7109375" style="1" customWidth="1"/>
    <col min="4346" max="4357" width="16.42578125" style="1" customWidth="1"/>
    <col min="4358" max="4597" width="8.85546875" style="1"/>
    <col min="4598" max="4598" width="3.140625" style="1" customWidth="1"/>
    <col min="4599" max="4599" width="21.5703125" style="1" customWidth="1"/>
    <col min="4600" max="4600" width="21" style="1" customWidth="1"/>
    <col min="4601" max="4601" width="18.7109375" style="1" customWidth="1"/>
    <col min="4602" max="4613" width="16.42578125" style="1" customWidth="1"/>
    <col min="4614" max="4853" width="8.85546875" style="1"/>
    <col min="4854" max="4854" width="3.140625" style="1" customWidth="1"/>
    <col min="4855" max="4855" width="21.5703125" style="1" customWidth="1"/>
    <col min="4856" max="4856" width="21" style="1" customWidth="1"/>
    <col min="4857" max="4857" width="18.7109375" style="1" customWidth="1"/>
    <col min="4858" max="4869" width="16.42578125" style="1" customWidth="1"/>
    <col min="4870" max="5109" width="8.85546875" style="1"/>
    <col min="5110" max="5110" width="3.140625" style="1" customWidth="1"/>
    <col min="5111" max="5111" width="21.5703125" style="1" customWidth="1"/>
    <col min="5112" max="5112" width="21" style="1" customWidth="1"/>
    <col min="5113" max="5113" width="18.7109375" style="1" customWidth="1"/>
    <col min="5114" max="5125" width="16.42578125" style="1" customWidth="1"/>
    <col min="5126" max="5365" width="8.85546875" style="1"/>
    <col min="5366" max="5366" width="3.140625" style="1" customWidth="1"/>
    <col min="5367" max="5367" width="21.5703125" style="1" customWidth="1"/>
    <col min="5368" max="5368" width="21" style="1" customWidth="1"/>
    <col min="5369" max="5369" width="18.7109375" style="1" customWidth="1"/>
    <col min="5370" max="5381" width="16.42578125" style="1" customWidth="1"/>
    <col min="5382" max="5621" width="8.85546875" style="1"/>
    <col min="5622" max="5622" width="3.140625" style="1" customWidth="1"/>
    <col min="5623" max="5623" width="21.5703125" style="1" customWidth="1"/>
    <col min="5624" max="5624" width="21" style="1" customWidth="1"/>
    <col min="5625" max="5625" width="18.7109375" style="1" customWidth="1"/>
    <col min="5626" max="5637" width="16.42578125" style="1" customWidth="1"/>
    <col min="5638" max="5877" width="8.85546875" style="1"/>
    <col min="5878" max="5878" width="3.140625" style="1" customWidth="1"/>
    <col min="5879" max="5879" width="21.5703125" style="1" customWidth="1"/>
    <col min="5880" max="5880" width="21" style="1" customWidth="1"/>
    <col min="5881" max="5881" width="18.7109375" style="1" customWidth="1"/>
    <col min="5882" max="5893" width="16.42578125" style="1" customWidth="1"/>
    <col min="5894" max="6133" width="8.85546875" style="1"/>
    <col min="6134" max="6134" width="3.140625" style="1" customWidth="1"/>
    <col min="6135" max="6135" width="21.5703125" style="1" customWidth="1"/>
    <col min="6136" max="6136" width="21" style="1" customWidth="1"/>
    <col min="6137" max="6137" width="18.7109375" style="1" customWidth="1"/>
    <col min="6138" max="6149" width="16.42578125" style="1" customWidth="1"/>
    <col min="6150" max="6389" width="8.85546875" style="1"/>
    <col min="6390" max="6390" width="3.140625" style="1" customWidth="1"/>
    <col min="6391" max="6391" width="21.5703125" style="1" customWidth="1"/>
    <col min="6392" max="6392" width="21" style="1" customWidth="1"/>
    <col min="6393" max="6393" width="18.7109375" style="1" customWidth="1"/>
    <col min="6394" max="6405" width="16.42578125" style="1" customWidth="1"/>
    <col min="6406" max="6645" width="8.85546875" style="1"/>
    <col min="6646" max="6646" width="3.140625" style="1" customWidth="1"/>
    <col min="6647" max="6647" width="21.5703125" style="1" customWidth="1"/>
    <col min="6648" max="6648" width="21" style="1" customWidth="1"/>
    <col min="6649" max="6649" width="18.7109375" style="1" customWidth="1"/>
    <col min="6650" max="6661" width="16.42578125" style="1" customWidth="1"/>
    <col min="6662" max="6901" width="8.85546875" style="1"/>
    <col min="6902" max="6902" width="3.140625" style="1" customWidth="1"/>
    <col min="6903" max="6903" width="21.5703125" style="1" customWidth="1"/>
    <col min="6904" max="6904" width="21" style="1" customWidth="1"/>
    <col min="6905" max="6905" width="18.7109375" style="1" customWidth="1"/>
    <col min="6906" max="6917" width="16.42578125" style="1" customWidth="1"/>
    <col min="6918" max="7157" width="8.85546875" style="1"/>
    <col min="7158" max="7158" width="3.140625" style="1" customWidth="1"/>
    <col min="7159" max="7159" width="21.5703125" style="1" customWidth="1"/>
    <col min="7160" max="7160" width="21" style="1" customWidth="1"/>
    <col min="7161" max="7161" width="18.7109375" style="1" customWidth="1"/>
    <col min="7162" max="7173" width="16.42578125" style="1" customWidth="1"/>
    <col min="7174" max="7413" width="8.85546875" style="1"/>
    <col min="7414" max="7414" width="3.140625" style="1" customWidth="1"/>
    <col min="7415" max="7415" width="21.5703125" style="1" customWidth="1"/>
    <col min="7416" max="7416" width="21" style="1" customWidth="1"/>
    <col min="7417" max="7417" width="18.7109375" style="1" customWidth="1"/>
    <col min="7418" max="7429" width="16.42578125" style="1" customWidth="1"/>
    <col min="7430" max="7669" width="8.85546875" style="1"/>
    <col min="7670" max="7670" width="3.140625" style="1" customWidth="1"/>
    <col min="7671" max="7671" width="21.5703125" style="1" customWidth="1"/>
    <col min="7672" max="7672" width="21" style="1" customWidth="1"/>
    <col min="7673" max="7673" width="18.7109375" style="1" customWidth="1"/>
    <col min="7674" max="7685" width="16.42578125" style="1" customWidth="1"/>
    <col min="7686" max="7925" width="8.85546875" style="1"/>
    <col min="7926" max="7926" width="3.140625" style="1" customWidth="1"/>
    <col min="7927" max="7927" width="21.5703125" style="1" customWidth="1"/>
    <col min="7928" max="7928" width="21" style="1" customWidth="1"/>
    <col min="7929" max="7929" width="18.7109375" style="1" customWidth="1"/>
    <col min="7930" max="7941" width="16.42578125" style="1" customWidth="1"/>
    <col min="7942" max="8181" width="8.85546875" style="1"/>
    <col min="8182" max="8182" width="3.140625" style="1" customWidth="1"/>
    <col min="8183" max="8183" width="21.5703125" style="1" customWidth="1"/>
    <col min="8184" max="8184" width="21" style="1" customWidth="1"/>
    <col min="8185" max="8185" width="18.7109375" style="1" customWidth="1"/>
    <col min="8186" max="8197" width="16.42578125" style="1" customWidth="1"/>
    <col min="8198" max="8437" width="8.85546875" style="1"/>
    <col min="8438" max="8438" width="3.140625" style="1" customWidth="1"/>
    <col min="8439" max="8439" width="21.5703125" style="1" customWidth="1"/>
    <col min="8440" max="8440" width="21" style="1" customWidth="1"/>
    <col min="8441" max="8441" width="18.7109375" style="1" customWidth="1"/>
    <col min="8442" max="8453" width="16.42578125" style="1" customWidth="1"/>
    <col min="8454" max="8693" width="8.85546875" style="1"/>
    <col min="8694" max="8694" width="3.140625" style="1" customWidth="1"/>
    <col min="8695" max="8695" width="21.5703125" style="1" customWidth="1"/>
    <col min="8696" max="8696" width="21" style="1" customWidth="1"/>
    <col min="8697" max="8697" width="18.7109375" style="1" customWidth="1"/>
    <col min="8698" max="8709" width="16.42578125" style="1" customWidth="1"/>
    <col min="8710" max="8949" width="8.85546875" style="1"/>
    <col min="8950" max="8950" width="3.140625" style="1" customWidth="1"/>
    <col min="8951" max="8951" width="21.5703125" style="1" customWidth="1"/>
    <col min="8952" max="8952" width="21" style="1" customWidth="1"/>
    <col min="8953" max="8953" width="18.7109375" style="1" customWidth="1"/>
    <col min="8954" max="8965" width="16.42578125" style="1" customWidth="1"/>
    <col min="8966" max="9205" width="8.85546875" style="1"/>
    <col min="9206" max="9206" width="3.140625" style="1" customWidth="1"/>
    <col min="9207" max="9207" width="21.5703125" style="1" customWidth="1"/>
    <col min="9208" max="9208" width="21" style="1" customWidth="1"/>
    <col min="9209" max="9209" width="18.7109375" style="1" customWidth="1"/>
    <col min="9210" max="9221" width="16.42578125" style="1" customWidth="1"/>
    <col min="9222" max="9461" width="8.85546875" style="1"/>
    <col min="9462" max="9462" width="3.140625" style="1" customWidth="1"/>
    <col min="9463" max="9463" width="21.5703125" style="1" customWidth="1"/>
    <col min="9464" max="9464" width="21" style="1" customWidth="1"/>
    <col min="9465" max="9465" width="18.7109375" style="1" customWidth="1"/>
    <col min="9466" max="9477" width="16.42578125" style="1" customWidth="1"/>
    <col min="9478" max="9717" width="8.85546875" style="1"/>
    <col min="9718" max="9718" width="3.140625" style="1" customWidth="1"/>
    <col min="9719" max="9719" width="21.5703125" style="1" customWidth="1"/>
    <col min="9720" max="9720" width="21" style="1" customWidth="1"/>
    <col min="9721" max="9721" width="18.7109375" style="1" customWidth="1"/>
    <col min="9722" max="9733" width="16.42578125" style="1" customWidth="1"/>
    <col min="9734" max="9973" width="8.85546875" style="1"/>
    <col min="9974" max="9974" width="3.140625" style="1" customWidth="1"/>
    <col min="9975" max="9975" width="21.5703125" style="1" customWidth="1"/>
    <col min="9976" max="9976" width="21" style="1" customWidth="1"/>
    <col min="9977" max="9977" width="18.7109375" style="1" customWidth="1"/>
    <col min="9978" max="9989" width="16.42578125" style="1" customWidth="1"/>
    <col min="9990" max="10229" width="8.85546875" style="1"/>
    <col min="10230" max="10230" width="3.140625" style="1" customWidth="1"/>
    <col min="10231" max="10231" width="21.5703125" style="1" customWidth="1"/>
    <col min="10232" max="10232" width="21" style="1" customWidth="1"/>
    <col min="10233" max="10233" width="18.7109375" style="1" customWidth="1"/>
    <col min="10234" max="10245" width="16.42578125" style="1" customWidth="1"/>
    <col min="10246" max="10485" width="8.85546875" style="1"/>
    <col min="10486" max="10486" width="3.140625" style="1" customWidth="1"/>
    <col min="10487" max="10487" width="21.5703125" style="1" customWidth="1"/>
    <col min="10488" max="10488" width="21" style="1" customWidth="1"/>
    <col min="10489" max="10489" width="18.7109375" style="1" customWidth="1"/>
    <col min="10490" max="10501" width="16.42578125" style="1" customWidth="1"/>
    <col min="10502" max="10741" width="8.85546875" style="1"/>
    <col min="10742" max="10742" width="3.140625" style="1" customWidth="1"/>
    <col min="10743" max="10743" width="21.5703125" style="1" customWidth="1"/>
    <col min="10744" max="10744" width="21" style="1" customWidth="1"/>
    <col min="10745" max="10745" width="18.7109375" style="1" customWidth="1"/>
    <col min="10746" max="10757" width="16.42578125" style="1" customWidth="1"/>
    <col min="10758" max="10997" width="8.85546875" style="1"/>
    <col min="10998" max="10998" width="3.140625" style="1" customWidth="1"/>
    <col min="10999" max="10999" width="21.5703125" style="1" customWidth="1"/>
    <col min="11000" max="11000" width="21" style="1" customWidth="1"/>
    <col min="11001" max="11001" width="18.7109375" style="1" customWidth="1"/>
    <col min="11002" max="11013" width="16.42578125" style="1" customWidth="1"/>
    <col min="11014" max="11253" width="8.85546875" style="1"/>
    <col min="11254" max="11254" width="3.140625" style="1" customWidth="1"/>
    <col min="11255" max="11255" width="21.5703125" style="1" customWidth="1"/>
    <col min="11256" max="11256" width="21" style="1" customWidth="1"/>
    <col min="11257" max="11257" width="18.7109375" style="1" customWidth="1"/>
    <col min="11258" max="11269" width="16.42578125" style="1" customWidth="1"/>
    <col min="11270" max="11509" width="8.85546875" style="1"/>
    <col min="11510" max="11510" width="3.140625" style="1" customWidth="1"/>
    <col min="11511" max="11511" width="21.5703125" style="1" customWidth="1"/>
    <col min="11512" max="11512" width="21" style="1" customWidth="1"/>
    <col min="11513" max="11513" width="18.7109375" style="1" customWidth="1"/>
    <col min="11514" max="11525" width="16.42578125" style="1" customWidth="1"/>
    <col min="11526" max="11765" width="8.85546875" style="1"/>
    <col min="11766" max="11766" width="3.140625" style="1" customWidth="1"/>
    <col min="11767" max="11767" width="21.5703125" style="1" customWidth="1"/>
    <col min="11768" max="11768" width="21" style="1" customWidth="1"/>
    <col min="11769" max="11769" width="18.7109375" style="1" customWidth="1"/>
    <col min="11770" max="11781" width="16.42578125" style="1" customWidth="1"/>
    <col min="11782" max="12021" width="8.85546875" style="1"/>
    <col min="12022" max="12022" width="3.140625" style="1" customWidth="1"/>
    <col min="12023" max="12023" width="21.5703125" style="1" customWidth="1"/>
    <col min="12024" max="12024" width="21" style="1" customWidth="1"/>
    <col min="12025" max="12025" width="18.7109375" style="1" customWidth="1"/>
    <col min="12026" max="12037" width="16.42578125" style="1" customWidth="1"/>
    <col min="12038" max="12277" width="8.85546875" style="1"/>
    <col min="12278" max="12278" width="3.140625" style="1" customWidth="1"/>
    <col min="12279" max="12279" width="21.5703125" style="1" customWidth="1"/>
    <col min="12280" max="12280" width="21" style="1" customWidth="1"/>
    <col min="12281" max="12281" width="18.7109375" style="1" customWidth="1"/>
    <col min="12282" max="12293" width="16.42578125" style="1" customWidth="1"/>
    <col min="12294" max="12533" width="8.85546875" style="1"/>
    <col min="12534" max="12534" width="3.140625" style="1" customWidth="1"/>
    <col min="12535" max="12535" width="21.5703125" style="1" customWidth="1"/>
    <col min="12536" max="12536" width="21" style="1" customWidth="1"/>
    <col min="12537" max="12537" width="18.7109375" style="1" customWidth="1"/>
    <col min="12538" max="12549" width="16.42578125" style="1" customWidth="1"/>
    <col min="12550" max="12789" width="8.85546875" style="1"/>
    <col min="12790" max="12790" width="3.140625" style="1" customWidth="1"/>
    <col min="12791" max="12791" width="21.5703125" style="1" customWidth="1"/>
    <col min="12792" max="12792" width="21" style="1" customWidth="1"/>
    <col min="12793" max="12793" width="18.7109375" style="1" customWidth="1"/>
    <col min="12794" max="12805" width="16.42578125" style="1" customWidth="1"/>
    <col min="12806" max="13045" width="8.85546875" style="1"/>
    <col min="13046" max="13046" width="3.140625" style="1" customWidth="1"/>
    <col min="13047" max="13047" width="21.5703125" style="1" customWidth="1"/>
    <col min="13048" max="13048" width="21" style="1" customWidth="1"/>
    <col min="13049" max="13049" width="18.7109375" style="1" customWidth="1"/>
    <col min="13050" max="13061" width="16.42578125" style="1" customWidth="1"/>
    <col min="13062" max="13301" width="8.85546875" style="1"/>
    <col min="13302" max="13302" width="3.140625" style="1" customWidth="1"/>
    <col min="13303" max="13303" width="21.5703125" style="1" customWidth="1"/>
    <col min="13304" max="13304" width="21" style="1" customWidth="1"/>
    <col min="13305" max="13305" width="18.7109375" style="1" customWidth="1"/>
    <col min="13306" max="13317" width="16.42578125" style="1" customWidth="1"/>
    <col min="13318" max="13557" width="8.85546875" style="1"/>
    <col min="13558" max="13558" width="3.140625" style="1" customWidth="1"/>
    <col min="13559" max="13559" width="21.5703125" style="1" customWidth="1"/>
    <col min="13560" max="13560" width="21" style="1" customWidth="1"/>
    <col min="13561" max="13561" width="18.7109375" style="1" customWidth="1"/>
    <col min="13562" max="13573" width="16.42578125" style="1" customWidth="1"/>
    <col min="13574" max="13813" width="8.85546875" style="1"/>
    <col min="13814" max="13814" width="3.140625" style="1" customWidth="1"/>
    <col min="13815" max="13815" width="21.5703125" style="1" customWidth="1"/>
    <col min="13816" max="13816" width="21" style="1" customWidth="1"/>
    <col min="13817" max="13817" width="18.7109375" style="1" customWidth="1"/>
    <col min="13818" max="13829" width="16.42578125" style="1" customWidth="1"/>
    <col min="13830" max="14069" width="8.85546875" style="1"/>
    <col min="14070" max="14070" width="3.140625" style="1" customWidth="1"/>
    <col min="14071" max="14071" width="21.5703125" style="1" customWidth="1"/>
    <col min="14072" max="14072" width="21" style="1" customWidth="1"/>
    <col min="14073" max="14073" width="18.7109375" style="1" customWidth="1"/>
    <col min="14074" max="14085" width="16.42578125" style="1" customWidth="1"/>
    <col min="14086" max="14325" width="8.85546875" style="1"/>
    <col min="14326" max="14326" width="3.140625" style="1" customWidth="1"/>
    <col min="14327" max="14327" width="21.5703125" style="1" customWidth="1"/>
    <col min="14328" max="14328" width="21" style="1" customWidth="1"/>
    <col min="14329" max="14329" width="18.7109375" style="1" customWidth="1"/>
    <col min="14330" max="14341" width="16.42578125" style="1" customWidth="1"/>
    <col min="14342" max="14581" width="8.85546875" style="1"/>
    <col min="14582" max="14582" width="3.140625" style="1" customWidth="1"/>
    <col min="14583" max="14583" width="21.5703125" style="1" customWidth="1"/>
    <col min="14584" max="14584" width="21" style="1" customWidth="1"/>
    <col min="14585" max="14585" width="18.7109375" style="1" customWidth="1"/>
    <col min="14586" max="14597" width="16.42578125" style="1" customWidth="1"/>
    <col min="14598" max="14837" width="8.85546875" style="1"/>
    <col min="14838" max="14838" width="3.140625" style="1" customWidth="1"/>
    <col min="14839" max="14839" width="21.5703125" style="1" customWidth="1"/>
    <col min="14840" max="14840" width="21" style="1" customWidth="1"/>
    <col min="14841" max="14841" width="18.7109375" style="1" customWidth="1"/>
    <col min="14842" max="14853" width="16.42578125" style="1" customWidth="1"/>
    <col min="14854" max="15093" width="8.85546875" style="1"/>
    <col min="15094" max="15094" width="3.140625" style="1" customWidth="1"/>
    <col min="15095" max="15095" width="21.5703125" style="1" customWidth="1"/>
    <col min="15096" max="15096" width="21" style="1" customWidth="1"/>
    <col min="15097" max="15097" width="18.7109375" style="1" customWidth="1"/>
    <col min="15098" max="15109" width="16.42578125" style="1" customWidth="1"/>
    <col min="15110" max="15349" width="8.85546875" style="1"/>
    <col min="15350" max="15350" width="3.140625" style="1" customWidth="1"/>
    <col min="15351" max="15351" width="21.5703125" style="1" customWidth="1"/>
    <col min="15352" max="15352" width="21" style="1" customWidth="1"/>
    <col min="15353" max="15353" width="18.7109375" style="1" customWidth="1"/>
    <col min="15354" max="15365" width="16.42578125" style="1" customWidth="1"/>
    <col min="15366" max="15605" width="8.85546875" style="1"/>
    <col min="15606" max="15606" width="3.140625" style="1" customWidth="1"/>
    <col min="15607" max="15607" width="21.5703125" style="1" customWidth="1"/>
    <col min="15608" max="15608" width="21" style="1" customWidth="1"/>
    <col min="15609" max="15609" width="18.7109375" style="1" customWidth="1"/>
    <col min="15610" max="15621" width="16.42578125" style="1" customWidth="1"/>
    <col min="15622" max="15861" width="8.85546875" style="1"/>
    <col min="15862" max="15862" width="3.140625" style="1" customWidth="1"/>
    <col min="15863" max="15863" width="21.5703125" style="1" customWidth="1"/>
    <col min="15864" max="15864" width="21" style="1" customWidth="1"/>
    <col min="15865" max="15865" width="18.7109375" style="1" customWidth="1"/>
    <col min="15866" max="15877" width="16.42578125" style="1" customWidth="1"/>
    <col min="15878" max="16117" width="8.85546875" style="1"/>
    <col min="16118" max="16118" width="3.140625" style="1" customWidth="1"/>
    <col min="16119" max="16119" width="21.5703125" style="1" customWidth="1"/>
    <col min="16120" max="16120" width="21" style="1" customWidth="1"/>
    <col min="16121" max="16121" width="18.7109375" style="1" customWidth="1"/>
    <col min="16122" max="16133" width="16.42578125" style="1" customWidth="1"/>
    <col min="16134" max="16383" width="8.85546875" style="1"/>
    <col min="16384" max="16384" width="8.85546875" style="1" customWidth="1"/>
  </cols>
  <sheetData>
    <row r="1" spans="1:15" ht="75" customHeight="1" x14ac:dyDescent="0.2">
      <c r="A1" s="147" t="s">
        <v>136</v>
      </c>
      <c r="B1" s="147"/>
      <c r="C1" s="147"/>
      <c r="D1" s="147"/>
      <c r="E1" s="147"/>
      <c r="F1" s="147"/>
      <c r="G1" s="147"/>
    </row>
    <row r="2" spans="1:15" s="7" customFormat="1" ht="24.95" customHeight="1" x14ac:dyDescent="0.25">
      <c r="A2" s="148"/>
      <c r="B2" s="148"/>
      <c r="C2" s="105" t="s">
        <v>161</v>
      </c>
      <c r="D2" s="106"/>
      <c r="E2" s="107" t="s">
        <v>101</v>
      </c>
      <c r="F2" s="107" t="s">
        <v>102</v>
      </c>
      <c r="G2" s="107" t="s">
        <v>61</v>
      </c>
      <c r="H2" s="8"/>
      <c r="I2" s="142" t="s">
        <v>141</v>
      </c>
      <c r="J2" s="142"/>
      <c r="K2" s="107" t="s">
        <v>101</v>
      </c>
      <c r="L2" s="107" t="s">
        <v>102</v>
      </c>
      <c r="M2" s="143" t="s">
        <v>61</v>
      </c>
      <c r="N2" s="143"/>
      <c r="O2" s="8"/>
    </row>
    <row r="3" spans="1:15" ht="15.75" x14ac:dyDescent="0.25">
      <c r="A3" s="162" t="s">
        <v>140</v>
      </c>
      <c r="B3" s="162"/>
      <c r="C3" s="162"/>
      <c r="D3" s="89" t="s">
        <v>97</v>
      </c>
      <c r="E3" s="27">
        <f>HLOOKUP($C$2,'ORÇAMENTO PESSOAL'!$E$2:$P$92,16,FALSE)</f>
        <v>0</v>
      </c>
      <c r="F3" s="92"/>
      <c r="G3" s="27">
        <f>E3-F3</f>
        <v>0</v>
      </c>
      <c r="H3" s="9"/>
      <c r="I3" s="141" t="s">
        <v>57</v>
      </c>
      <c r="J3" s="141"/>
      <c r="K3" s="90">
        <f>E57</f>
        <v>0</v>
      </c>
      <c r="L3" s="90">
        <f>F57</f>
        <v>0</v>
      </c>
      <c r="M3" s="145">
        <f t="shared" ref="M3:M8" si="0">K3-L3</f>
        <v>0</v>
      </c>
      <c r="N3" s="145"/>
      <c r="O3" s="9"/>
    </row>
    <row r="4" spans="1:15" ht="15.75" x14ac:dyDescent="0.25">
      <c r="A4" s="162"/>
      <c r="B4" s="162"/>
      <c r="C4" s="162"/>
      <c r="D4" s="89" t="s">
        <v>98</v>
      </c>
      <c r="E4" s="27">
        <f>HLOOKUP($C$2,'ORÇAMENTO PESSOAL'!$E$2:$P$92,17,FALSE)</f>
        <v>0</v>
      </c>
      <c r="F4" s="92"/>
      <c r="G4" s="27">
        <f t="shared" ref="G4:G7" si="1">E4-F4</f>
        <v>0</v>
      </c>
      <c r="H4" s="9"/>
      <c r="I4" s="144" t="s">
        <v>62</v>
      </c>
      <c r="J4" s="144"/>
      <c r="K4" s="90">
        <f>E77</f>
        <v>0</v>
      </c>
      <c r="L4" s="90">
        <f>F77</f>
        <v>0</v>
      </c>
      <c r="M4" s="145">
        <f t="shared" si="0"/>
        <v>0</v>
      </c>
      <c r="N4" s="145"/>
      <c r="O4" s="9"/>
    </row>
    <row r="5" spans="1:15" ht="15.75" x14ac:dyDescent="0.25">
      <c r="A5" s="162"/>
      <c r="B5" s="162"/>
      <c r="C5" s="162"/>
      <c r="D5" s="89" t="s">
        <v>53</v>
      </c>
      <c r="E5" s="27">
        <f>HLOOKUP($C$2,'ORÇAMENTO PESSOAL'!$E$2:$P$92,18,FALSE)</f>
        <v>0</v>
      </c>
      <c r="F5" s="92"/>
      <c r="G5" s="27">
        <f t="shared" si="1"/>
        <v>0</v>
      </c>
      <c r="H5" s="9"/>
      <c r="I5" s="141" t="s">
        <v>60</v>
      </c>
      <c r="J5" s="141"/>
      <c r="K5" s="90">
        <f>E3+E4+E7</f>
        <v>0</v>
      </c>
      <c r="L5" s="90">
        <f>F3+F4+F7</f>
        <v>0</v>
      </c>
      <c r="M5" s="145">
        <f t="shared" si="0"/>
        <v>0</v>
      </c>
      <c r="N5" s="145"/>
      <c r="O5" s="9"/>
    </row>
    <row r="6" spans="1:15" ht="15.75" x14ac:dyDescent="0.25">
      <c r="A6" s="162"/>
      <c r="B6" s="162"/>
      <c r="C6" s="162"/>
      <c r="D6" s="89" t="s">
        <v>132</v>
      </c>
      <c r="E6" s="27">
        <f>HLOOKUP($C$2,'ORÇAMENTO PESSOAL'!$E$2:$P$92,19,FALSE)</f>
        <v>0</v>
      </c>
      <c r="F6" s="92"/>
      <c r="G6" s="27">
        <f t="shared" si="1"/>
        <v>0</v>
      </c>
      <c r="H6" s="9"/>
      <c r="I6" s="144" t="s">
        <v>63</v>
      </c>
      <c r="J6" s="144"/>
      <c r="K6" s="90">
        <f>E5</f>
        <v>0</v>
      </c>
      <c r="L6" s="90">
        <f>F5</f>
        <v>0</v>
      </c>
      <c r="M6" s="145">
        <f t="shared" si="0"/>
        <v>0</v>
      </c>
      <c r="N6" s="145"/>
      <c r="O6" s="9"/>
    </row>
    <row r="7" spans="1:15" ht="15.75" x14ac:dyDescent="0.25">
      <c r="A7" s="162"/>
      <c r="B7" s="162"/>
      <c r="C7" s="162"/>
      <c r="D7" s="88" t="s">
        <v>15</v>
      </c>
      <c r="E7" s="27">
        <f>HLOOKUP($C$2,'ORÇAMENTO PESSOAL'!$E$2:$P$92,20,FALSE)</f>
        <v>0</v>
      </c>
      <c r="F7" s="92"/>
      <c r="G7" s="27">
        <f t="shared" si="1"/>
        <v>0</v>
      </c>
      <c r="H7" s="9"/>
      <c r="I7" s="141" t="s">
        <v>54</v>
      </c>
      <c r="J7" s="141"/>
      <c r="K7" s="90">
        <f>E6</f>
        <v>0</v>
      </c>
      <c r="L7" s="90">
        <f>F6</f>
        <v>0</v>
      </c>
      <c r="M7" s="145">
        <f t="shared" si="0"/>
        <v>0</v>
      </c>
      <c r="N7" s="145"/>
      <c r="O7" s="9"/>
    </row>
    <row r="8" spans="1:15" s="6" customFormat="1" ht="24.95" customHeight="1" x14ac:dyDescent="0.25">
      <c r="A8" s="162"/>
      <c r="B8" s="162"/>
      <c r="C8" s="162"/>
      <c r="D8" s="108" t="s">
        <v>16</v>
      </c>
      <c r="E8" s="109">
        <f>SUM(E3:E7)</f>
        <v>0</v>
      </c>
      <c r="F8" s="109">
        <f>SUM(F3:F7)</f>
        <v>0</v>
      </c>
      <c r="G8" s="109">
        <f>SUM(G3:G7)</f>
        <v>0</v>
      </c>
      <c r="H8" s="8"/>
      <c r="I8" s="142" t="s">
        <v>16</v>
      </c>
      <c r="J8" s="142"/>
      <c r="K8" s="111">
        <f>SUM(K3:K7)</f>
        <v>0</v>
      </c>
      <c r="L8" s="111">
        <f>SUM(L3:L7)</f>
        <v>0</v>
      </c>
      <c r="M8" s="146">
        <f t="shared" si="0"/>
        <v>0</v>
      </c>
      <c r="N8" s="146"/>
      <c r="O8" s="8"/>
    </row>
    <row r="9" spans="1:15" ht="15.75" x14ac:dyDescent="0.25">
      <c r="A9" s="9"/>
      <c r="B9" s="9"/>
      <c r="C9" s="9"/>
      <c r="D9" s="9"/>
      <c r="E9" s="11"/>
      <c r="F9" s="11"/>
      <c r="G9" s="11"/>
      <c r="H9" s="9"/>
      <c r="I9" s="110"/>
      <c r="J9" s="110"/>
      <c r="K9" s="110"/>
      <c r="L9" s="110"/>
      <c r="M9" s="110"/>
      <c r="N9" s="110"/>
      <c r="O9" s="9"/>
    </row>
    <row r="10" spans="1:15" ht="18.75" customHeight="1" x14ac:dyDescent="0.25">
      <c r="A10" s="161" t="s">
        <v>50</v>
      </c>
      <c r="B10" s="158" t="s">
        <v>169</v>
      </c>
      <c r="C10" s="155" t="s">
        <v>19</v>
      </c>
      <c r="D10" s="29" t="s">
        <v>13</v>
      </c>
      <c r="E10" s="27">
        <f>HLOOKUP($C$2,'ORÇAMENTO PESSOAL'!$E$2:$P$92,24,FALSE)</f>
        <v>0</v>
      </c>
      <c r="F10" s="93"/>
      <c r="G10" s="30">
        <f>E10-F10</f>
        <v>0</v>
      </c>
      <c r="H10" s="9"/>
      <c r="I10" s="140"/>
      <c r="J10" s="140"/>
      <c r="K10" s="16"/>
      <c r="L10" s="16"/>
      <c r="M10" s="16"/>
      <c r="N10" s="16"/>
      <c r="O10" s="9"/>
    </row>
    <row r="11" spans="1:15" ht="15.75" x14ac:dyDescent="0.25">
      <c r="A11" s="161"/>
      <c r="B11" s="159"/>
      <c r="C11" s="155"/>
      <c r="D11" s="29" t="s">
        <v>20</v>
      </c>
      <c r="E11" s="27">
        <f>HLOOKUP($C$2,'ORÇAMENTO PESSOAL'!$E$2:$P$92,25,FALSE)</f>
        <v>0</v>
      </c>
      <c r="F11" s="93"/>
      <c r="G11" s="30">
        <f t="shared" ref="G11:G74" si="2">E11-F11</f>
        <v>0</v>
      </c>
      <c r="H11" s="9"/>
      <c r="I11" s="9"/>
      <c r="J11" s="9"/>
      <c r="K11" s="9"/>
      <c r="L11" s="9"/>
      <c r="M11" s="9"/>
      <c r="N11" s="9"/>
      <c r="O11" s="9"/>
    </row>
    <row r="12" spans="1:15" ht="15.75" x14ac:dyDescent="0.25">
      <c r="A12" s="161"/>
      <c r="B12" s="159"/>
      <c r="C12" s="155"/>
      <c r="D12" s="29" t="s">
        <v>122</v>
      </c>
      <c r="E12" s="27">
        <f>HLOOKUP($C$2,'ORÇAMENTO PESSOAL'!$E$2:$P$92,26,FALSE)</f>
        <v>0</v>
      </c>
      <c r="F12" s="93"/>
      <c r="G12" s="30">
        <f t="shared" si="2"/>
        <v>0</v>
      </c>
      <c r="H12" s="9"/>
      <c r="I12" s="9"/>
      <c r="J12" s="9"/>
      <c r="K12" s="9"/>
      <c r="L12" s="9"/>
      <c r="M12" s="9"/>
      <c r="N12" s="9"/>
      <c r="O12" s="9"/>
    </row>
    <row r="13" spans="1:15" ht="15.75" x14ac:dyDescent="0.25">
      <c r="A13" s="161"/>
      <c r="B13" s="159"/>
      <c r="C13" s="155"/>
      <c r="D13" s="29" t="s">
        <v>85</v>
      </c>
      <c r="E13" s="27">
        <f>HLOOKUP($C$2,'ORÇAMENTO PESSOAL'!$E$2:$P$92,27,FALSE)</f>
        <v>0</v>
      </c>
      <c r="F13" s="93"/>
      <c r="G13" s="30">
        <f t="shared" si="2"/>
        <v>0</v>
      </c>
      <c r="H13" s="9"/>
      <c r="I13" s="9"/>
      <c r="J13" s="9"/>
      <c r="K13" s="9"/>
      <c r="L13" s="9"/>
      <c r="M13" s="9"/>
      <c r="N13" s="9"/>
      <c r="O13" s="9"/>
    </row>
    <row r="14" spans="1:15" ht="15.75" x14ac:dyDescent="0.25">
      <c r="A14" s="161"/>
      <c r="B14" s="159"/>
      <c r="C14" s="155"/>
      <c r="D14" s="29" t="s">
        <v>28</v>
      </c>
      <c r="E14" s="27">
        <f>HLOOKUP($C$2,'ORÇAMENTO PESSOAL'!$E$2:$P$92,28,FALSE)</f>
        <v>0</v>
      </c>
      <c r="F14" s="93"/>
      <c r="G14" s="30">
        <f t="shared" si="2"/>
        <v>0</v>
      </c>
      <c r="H14" s="9"/>
      <c r="I14" s="9"/>
      <c r="J14" s="9"/>
      <c r="K14" s="9"/>
      <c r="L14" s="9"/>
      <c r="M14" s="9"/>
      <c r="N14" s="9"/>
      <c r="O14" s="9"/>
    </row>
    <row r="15" spans="1:15" ht="15.75" x14ac:dyDescent="0.25">
      <c r="A15" s="161"/>
      <c r="B15" s="159"/>
      <c r="C15" s="155"/>
      <c r="D15" s="29" t="s">
        <v>29</v>
      </c>
      <c r="E15" s="27">
        <f>HLOOKUP($C$2,'ORÇAMENTO PESSOAL'!$E$2:$P$92,29,FALSE)</f>
        <v>0</v>
      </c>
      <c r="F15" s="93"/>
      <c r="G15" s="30">
        <f t="shared" si="2"/>
        <v>0</v>
      </c>
      <c r="H15" s="9"/>
      <c r="I15" s="9"/>
      <c r="J15" s="9"/>
      <c r="K15" s="9"/>
      <c r="L15" s="9"/>
      <c r="M15" s="9"/>
      <c r="N15" s="9"/>
      <c r="O15" s="9"/>
    </row>
    <row r="16" spans="1:15" ht="15.75" x14ac:dyDescent="0.25">
      <c r="A16" s="161"/>
      <c r="B16" s="159"/>
      <c r="C16" s="155"/>
      <c r="D16" s="29" t="s">
        <v>30</v>
      </c>
      <c r="E16" s="27">
        <f>HLOOKUP($C$2,'ORÇAMENTO PESSOAL'!$E$2:$P$92,30,FALSE)</f>
        <v>0</v>
      </c>
      <c r="F16" s="93"/>
      <c r="G16" s="30">
        <f t="shared" si="2"/>
        <v>0</v>
      </c>
      <c r="H16" s="9"/>
      <c r="I16" s="9"/>
      <c r="J16" s="9"/>
      <c r="K16" s="9"/>
      <c r="L16" s="9"/>
      <c r="M16" s="9"/>
      <c r="N16" s="9"/>
      <c r="O16" s="9"/>
    </row>
    <row r="17" spans="1:15" ht="15.75" x14ac:dyDescent="0.25">
      <c r="A17" s="161"/>
      <c r="B17" s="159"/>
      <c r="C17" s="155"/>
      <c r="D17" s="29" t="s">
        <v>31</v>
      </c>
      <c r="E17" s="27">
        <f>HLOOKUP($C$2,'ORÇAMENTO PESSOAL'!$E$2:$P$92,31,FALSE)</f>
        <v>0</v>
      </c>
      <c r="F17" s="93"/>
      <c r="G17" s="30">
        <f t="shared" si="2"/>
        <v>0</v>
      </c>
      <c r="H17" s="9"/>
      <c r="I17" s="9"/>
      <c r="J17" s="9"/>
      <c r="K17" s="9"/>
      <c r="L17" s="9"/>
      <c r="M17" s="9"/>
      <c r="N17" s="9"/>
      <c r="O17" s="9"/>
    </row>
    <row r="18" spans="1:15" ht="15.75" x14ac:dyDescent="0.25">
      <c r="A18" s="161"/>
      <c r="B18" s="159"/>
      <c r="C18" s="155"/>
      <c r="D18" s="29" t="s">
        <v>32</v>
      </c>
      <c r="E18" s="27">
        <f>HLOOKUP($C$2,'ORÇAMENTO PESSOAL'!$E$2:$P$92,32,FALSE)</f>
        <v>0</v>
      </c>
      <c r="F18" s="93"/>
      <c r="G18" s="30">
        <f t="shared" si="2"/>
        <v>0</v>
      </c>
      <c r="H18" s="9"/>
      <c r="I18" s="9"/>
      <c r="J18" s="9"/>
      <c r="K18" s="9"/>
      <c r="L18" s="9"/>
      <c r="M18" s="9"/>
      <c r="N18" s="9"/>
      <c r="O18" s="9"/>
    </row>
    <row r="19" spans="1:15" ht="15.75" x14ac:dyDescent="0.25">
      <c r="A19" s="161"/>
      <c r="B19" s="159"/>
      <c r="C19" s="155"/>
      <c r="D19" s="31" t="s">
        <v>15</v>
      </c>
      <c r="E19" s="27">
        <f>HLOOKUP($C$2,'ORÇAMENTO PESSOAL'!$E$2:$P$92,33,FALSE)</f>
        <v>0</v>
      </c>
      <c r="F19" s="93"/>
      <c r="G19" s="30">
        <f t="shared" si="2"/>
        <v>0</v>
      </c>
      <c r="H19" s="9"/>
      <c r="I19" s="9"/>
      <c r="J19" s="9"/>
      <c r="K19" s="9"/>
      <c r="L19" s="9"/>
      <c r="M19" s="9"/>
      <c r="N19" s="9"/>
      <c r="O19" s="9"/>
    </row>
    <row r="20" spans="1:15" ht="15.75" x14ac:dyDescent="0.25">
      <c r="A20" s="161"/>
      <c r="B20" s="159"/>
      <c r="C20" s="155" t="s">
        <v>21</v>
      </c>
      <c r="D20" s="29" t="s">
        <v>123</v>
      </c>
      <c r="E20" s="27">
        <f>HLOOKUP($C$2,'ORÇAMENTO PESSOAL'!$E$2:$P$92,34,FALSE)</f>
        <v>0</v>
      </c>
      <c r="F20" s="93"/>
      <c r="G20" s="30">
        <f t="shared" si="2"/>
        <v>0</v>
      </c>
      <c r="H20" s="9"/>
      <c r="I20" s="9"/>
      <c r="J20" s="9"/>
      <c r="K20" s="9"/>
      <c r="L20" s="9"/>
      <c r="M20" s="9"/>
      <c r="N20" s="9"/>
      <c r="O20" s="9"/>
    </row>
    <row r="21" spans="1:15" ht="15.75" x14ac:dyDescent="0.25">
      <c r="A21" s="161"/>
      <c r="B21" s="159"/>
      <c r="C21" s="155"/>
      <c r="D21" s="29" t="s">
        <v>124</v>
      </c>
      <c r="E21" s="27">
        <f>HLOOKUP($C$2,'ORÇAMENTO PESSOAL'!$E$2:$P$92,35,FALSE)</f>
        <v>0</v>
      </c>
      <c r="F21" s="93"/>
      <c r="G21" s="30">
        <f t="shared" si="2"/>
        <v>0</v>
      </c>
      <c r="H21" s="9"/>
      <c r="I21" s="9"/>
      <c r="J21" s="9"/>
      <c r="K21" s="9"/>
      <c r="L21" s="9"/>
      <c r="M21" s="9"/>
      <c r="N21" s="9"/>
      <c r="O21" s="9"/>
    </row>
    <row r="22" spans="1:15" ht="15.75" x14ac:dyDescent="0.25">
      <c r="A22" s="161"/>
      <c r="B22" s="159"/>
      <c r="C22" s="155"/>
      <c r="D22" s="29" t="s">
        <v>33</v>
      </c>
      <c r="E22" s="27">
        <f>HLOOKUP($C$2,'ORÇAMENTO PESSOAL'!$E$2:$P$92,36,FALSE)</f>
        <v>0</v>
      </c>
      <c r="F22" s="93"/>
      <c r="G22" s="30">
        <f t="shared" si="2"/>
        <v>0</v>
      </c>
      <c r="H22" s="9"/>
      <c r="I22" s="9"/>
      <c r="J22" s="9"/>
      <c r="K22" s="9"/>
      <c r="L22" s="9"/>
      <c r="M22" s="9"/>
      <c r="N22" s="9"/>
      <c r="O22" s="9"/>
    </row>
    <row r="23" spans="1:15" ht="15.75" x14ac:dyDescent="0.25">
      <c r="A23" s="161"/>
      <c r="B23" s="159"/>
      <c r="C23" s="155"/>
      <c r="D23" s="29" t="s">
        <v>87</v>
      </c>
      <c r="E23" s="27">
        <f>HLOOKUP($C$2,'ORÇAMENTO PESSOAL'!$E$2:$P$92,37,FALSE)</f>
        <v>0</v>
      </c>
      <c r="F23" s="93"/>
      <c r="G23" s="30">
        <f t="shared" si="2"/>
        <v>0</v>
      </c>
      <c r="H23" s="9"/>
      <c r="I23" s="9"/>
      <c r="J23" s="9"/>
      <c r="K23" s="9"/>
      <c r="L23" s="9"/>
      <c r="M23" s="9"/>
      <c r="N23" s="9"/>
      <c r="O23" s="9"/>
    </row>
    <row r="24" spans="1:15" ht="15.75" x14ac:dyDescent="0.25">
      <c r="A24" s="161"/>
      <c r="B24" s="159"/>
      <c r="C24" s="155"/>
      <c r="D24" s="29" t="s">
        <v>74</v>
      </c>
      <c r="E24" s="27">
        <f>HLOOKUP($C$2,'ORÇAMENTO PESSOAL'!$E$2:$P$92,38,FALSE)</f>
        <v>0</v>
      </c>
      <c r="F24" s="93"/>
      <c r="G24" s="30">
        <f t="shared" si="2"/>
        <v>0</v>
      </c>
      <c r="H24" s="9"/>
      <c r="I24" s="9"/>
      <c r="J24" s="9"/>
      <c r="K24" s="9"/>
      <c r="L24" s="9"/>
      <c r="M24" s="9"/>
      <c r="N24" s="9"/>
      <c r="O24" s="9"/>
    </row>
    <row r="25" spans="1:15" ht="15.75" x14ac:dyDescent="0.25">
      <c r="A25" s="161"/>
      <c r="B25" s="159"/>
      <c r="C25" s="155"/>
      <c r="D25" s="29" t="s">
        <v>22</v>
      </c>
      <c r="E25" s="27">
        <f>HLOOKUP($C$2,'ORÇAMENTO PESSOAL'!$E$2:$P$92,39,FALSE)</f>
        <v>0</v>
      </c>
      <c r="F25" s="93"/>
      <c r="G25" s="30">
        <f t="shared" si="2"/>
        <v>0</v>
      </c>
      <c r="H25" s="9"/>
      <c r="I25" s="9"/>
      <c r="J25" s="9"/>
      <c r="K25" s="9"/>
      <c r="L25" s="9"/>
      <c r="M25" s="9"/>
      <c r="N25" s="9"/>
      <c r="O25" s="9"/>
    </row>
    <row r="26" spans="1:15" ht="15.75" x14ac:dyDescent="0.25">
      <c r="A26" s="161"/>
      <c r="B26" s="159"/>
      <c r="C26" s="155"/>
      <c r="D26" s="31" t="s">
        <v>15</v>
      </c>
      <c r="E26" s="27">
        <f>HLOOKUP($C$2,'ORÇAMENTO PESSOAL'!$E$2:$P$92,40,FALSE)</f>
        <v>0</v>
      </c>
      <c r="F26" s="93"/>
      <c r="G26" s="30">
        <f t="shared" si="2"/>
        <v>0</v>
      </c>
      <c r="H26" s="9"/>
      <c r="I26" s="9"/>
      <c r="J26" s="9"/>
      <c r="K26" s="9"/>
      <c r="L26" s="9"/>
      <c r="M26" s="9"/>
      <c r="N26" s="9"/>
      <c r="O26" s="9"/>
    </row>
    <row r="27" spans="1:15" ht="15.75" x14ac:dyDescent="0.25">
      <c r="A27" s="161"/>
      <c r="B27" s="159"/>
      <c r="C27" s="155" t="s">
        <v>23</v>
      </c>
      <c r="D27" s="29" t="s">
        <v>125</v>
      </c>
      <c r="E27" s="27">
        <f>HLOOKUP($C$2,'ORÇAMENTO PESSOAL'!$E$2:$P$92,41,FALSE)</f>
        <v>0</v>
      </c>
      <c r="F27" s="93"/>
      <c r="G27" s="30">
        <f t="shared" si="2"/>
        <v>0</v>
      </c>
      <c r="H27" s="9"/>
      <c r="I27" s="9"/>
      <c r="J27" s="9"/>
      <c r="K27" s="9"/>
      <c r="L27" s="9"/>
      <c r="M27" s="9"/>
      <c r="N27" s="9"/>
      <c r="O27" s="9"/>
    </row>
    <row r="28" spans="1:15" ht="15.75" x14ac:dyDescent="0.25">
      <c r="A28" s="161"/>
      <c r="B28" s="159"/>
      <c r="C28" s="155"/>
      <c r="D28" s="29" t="s">
        <v>38</v>
      </c>
      <c r="E28" s="27">
        <f>HLOOKUP($C$2,'ORÇAMENTO PESSOAL'!$E$2:$P$92,42,FALSE)</f>
        <v>0</v>
      </c>
      <c r="F28" s="93"/>
      <c r="G28" s="30">
        <f t="shared" si="2"/>
        <v>0</v>
      </c>
      <c r="H28" s="9"/>
      <c r="I28" s="9"/>
      <c r="J28" s="9"/>
      <c r="K28" s="9"/>
      <c r="L28" s="9"/>
      <c r="M28" s="9"/>
      <c r="N28" s="9"/>
      <c r="O28" s="9"/>
    </row>
    <row r="29" spans="1:15" ht="15.75" x14ac:dyDescent="0.25">
      <c r="A29" s="161"/>
      <c r="B29" s="159"/>
      <c r="C29" s="155"/>
      <c r="D29" s="31" t="s">
        <v>15</v>
      </c>
      <c r="E29" s="27">
        <f>HLOOKUP($C$2,'ORÇAMENTO PESSOAL'!$E$2:$P$92,43,FALSE)</f>
        <v>0</v>
      </c>
      <c r="F29" s="93"/>
      <c r="G29" s="30">
        <f t="shared" si="2"/>
        <v>0</v>
      </c>
      <c r="H29" s="9"/>
      <c r="I29" s="9"/>
      <c r="J29" s="9"/>
      <c r="K29" s="9"/>
      <c r="L29" s="9"/>
      <c r="M29" s="9"/>
      <c r="N29" s="9"/>
      <c r="O29" s="9"/>
    </row>
    <row r="30" spans="1:15" ht="15.75" x14ac:dyDescent="0.25">
      <c r="A30" s="161"/>
      <c r="B30" s="159"/>
      <c r="C30" s="155" t="s">
        <v>34</v>
      </c>
      <c r="D30" s="29" t="s">
        <v>35</v>
      </c>
      <c r="E30" s="27">
        <f>HLOOKUP($C$2,'ORÇAMENTO PESSOAL'!$E$2:$P$92,44,FALSE)</f>
        <v>0</v>
      </c>
      <c r="F30" s="93"/>
      <c r="G30" s="30">
        <f t="shared" si="2"/>
        <v>0</v>
      </c>
      <c r="H30" s="9"/>
      <c r="I30" s="9"/>
      <c r="J30" s="9"/>
      <c r="K30" s="9"/>
      <c r="L30" s="9"/>
      <c r="M30" s="9"/>
      <c r="N30" s="9"/>
      <c r="O30" s="9"/>
    </row>
    <row r="31" spans="1:15" ht="15.75" x14ac:dyDescent="0.25">
      <c r="A31" s="161"/>
      <c r="B31" s="159"/>
      <c r="C31" s="155"/>
      <c r="D31" s="29" t="s">
        <v>36</v>
      </c>
      <c r="E31" s="27">
        <f>HLOOKUP($C$2,'ORÇAMENTO PESSOAL'!$E$2:$P$92,45,FALSE)</f>
        <v>0</v>
      </c>
      <c r="F31" s="93"/>
      <c r="G31" s="30">
        <f t="shared" si="2"/>
        <v>0</v>
      </c>
      <c r="H31" s="9"/>
      <c r="I31" s="9"/>
      <c r="J31" s="9"/>
      <c r="K31" s="9"/>
      <c r="L31" s="9"/>
      <c r="M31" s="9"/>
      <c r="N31" s="9"/>
      <c r="O31" s="9"/>
    </row>
    <row r="32" spans="1:15" ht="15.75" x14ac:dyDescent="0.25">
      <c r="A32" s="161"/>
      <c r="B32" s="159"/>
      <c r="C32" s="155"/>
      <c r="D32" s="29" t="s">
        <v>37</v>
      </c>
      <c r="E32" s="27">
        <f>HLOOKUP($C$2,'ORÇAMENTO PESSOAL'!$E$2:$P$92,46,FALSE)</f>
        <v>0</v>
      </c>
      <c r="F32" s="93"/>
      <c r="G32" s="30">
        <f t="shared" si="2"/>
        <v>0</v>
      </c>
      <c r="H32" s="9"/>
      <c r="I32" s="9"/>
      <c r="J32" s="9"/>
      <c r="K32" s="9"/>
      <c r="L32" s="9"/>
      <c r="M32" s="9"/>
      <c r="N32" s="9"/>
      <c r="O32" s="9"/>
    </row>
    <row r="33" spans="1:15" ht="15.75" x14ac:dyDescent="0.25">
      <c r="A33" s="161"/>
      <c r="B33" s="159"/>
      <c r="C33" s="155"/>
      <c r="D33" s="31" t="s">
        <v>15</v>
      </c>
      <c r="E33" s="27">
        <f>HLOOKUP($C$2,'ORÇAMENTO PESSOAL'!$E$2:$P$92,47,FALSE)</f>
        <v>0</v>
      </c>
      <c r="F33" s="93"/>
      <c r="G33" s="30">
        <f t="shared" si="2"/>
        <v>0</v>
      </c>
      <c r="H33" s="9"/>
      <c r="I33" s="9"/>
      <c r="J33" s="9"/>
      <c r="K33" s="9"/>
      <c r="L33" s="9"/>
      <c r="M33" s="9"/>
      <c r="N33" s="9"/>
      <c r="O33" s="9"/>
    </row>
    <row r="34" spans="1:15" ht="15.75" x14ac:dyDescent="0.25">
      <c r="A34" s="161"/>
      <c r="B34" s="159"/>
      <c r="C34" s="155" t="s">
        <v>24</v>
      </c>
      <c r="D34" s="29" t="s">
        <v>88</v>
      </c>
      <c r="E34" s="27">
        <f>HLOOKUP($C$2,'ORÇAMENTO PESSOAL'!$E$2:$P$92,48,FALSE)</f>
        <v>0</v>
      </c>
      <c r="F34" s="93"/>
      <c r="G34" s="30">
        <f t="shared" si="2"/>
        <v>0</v>
      </c>
      <c r="H34" s="9"/>
      <c r="I34" s="9"/>
      <c r="J34" s="9"/>
      <c r="K34" s="9"/>
      <c r="L34" s="9"/>
      <c r="M34" s="9"/>
      <c r="N34" s="9"/>
      <c r="O34" s="9"/>
    </row>
    <row r="35" spans="1:15" ht="15.75" x14ac:dyDescent="0.25">
      <c r="A35" s="161"/>
      <c r="B35" s="159"/>
      <c r="C35" s="155"/>
      <c r="D35" s="29" t="s">
        <v>89</v>
      </c>
      <c r="E35" s="27">
        <f>HLOOKUP($C$2,'ORÇAMENTO PESSOAL'!$E$2:$P$92,49,FALSE)</f>
        <v>0</v>
      </c>
      <c r="F35" s="93"/>
      <c r="G35" s="30">
        <f t="shared" si="2"/>
        <v>0</v>
      </c>
      <c r="H35" s="9"/>
      <c r="I35" s="9"/>
      <c r="J35" s="9"/>
      <c r="K35" s="9"/>
      <c r="L35" s="9"/>
      <c r="M35" s="9"/>
      <c r="N35" s="9"/>
      <c r="O35" s="9"/>
    </row>
    <row r="36" spans="1:15" ht="15.75" x14ac:dyDescent="0.25">
      <c r="A36" s="161"/>
      <c r="B36" s="159"/>
      <c r="C36" s="155"/>
      <c r="D36" s="31" t="s">
        <v>15</v>
      </c>
      <c r="E36" s="27">
        <f>HLOOKUP($C$2,'ORÇAMENTO PESSOAL'!$E$2:$P$92,50,FALSE)</f>
        <v>0</v>
      </c>
      <c r="F36" s="93"/>
      <c r="G36" s="30">
        <f t="shared" si="2"/>
        <v>0</v>
      </c>
      <c r="H36" s="9"/>
      <c r="I36" s="9"/>
      <c r="J36" s="9"/>
      <c r="K36" s="9"/>
      <c r="L36" s="9"/>
      <c r="M36" s="9"/>
      <c r="N36" s="9"/>
      <c r="O36" s="9"/>
    </row>
    <row r="37" spans="1:15" ht="15.75" x14ac:dyDescent="0.25">
      <c r="A37" s="161"/>
      <c r="B37" s="159"/>
      <c r="C37" s="155" t="s">
        <v>80</v>
      </c>
      <c r="D37" s="29" t="s">
        <v>81</v>
      </c>
      <c r="E37" s="27">
        <f>HLOOKUP($C$2,'ORÇAMENTO PESSOAL'!$E$2:$P$92,51,FALSE)</f>
        <v>0</v>
      </c>
      <c r="F37" s="93"/>
      <c r="G37" s="30">
        <f t="shared" si="2"/>
        <v>0</v>
      </c>
      <c r="H37" s="9"/>
      <c r="I37" s="9"/>
      <c r="J37" s="9"/>
      <c r="K37" s="9"/>
      <c r="L37" s="9"/>
      <c r="M37" s="9"/>
      <c r="N37" s="9"/>
      <c r="O37" s="9"/>
    </row>
    <row r="38" spans="1:15" ht="15.75" x14ac:dyDescent="0.25">
      <c r="A38" s="161"/>
      <c r="B38" s="159"/>
      <c r="C38" s="155"/>
      <c r="D38" s="29" t="s">
        <v>82</v>
      </c>
      <c r="E38" s="27">
        <f>HLOOKUP($C$2,'ORÇAMENTO PESSOAL'!$E$2:$P$92,52,FALSE)</f>
        <v>0</v>
      </c>
      <c r="F38" s="93"/>
      <c r="G38" s="30">
        <f t="shared" si="2"/>
        <v>0</v>
      </c>
      <c r="H38" s="9"/>
      <c r="I38" s="9"/>
      <c r="J38" s="9"/>
      <c r="K38" s="9"/>
      <c r="L38" s="9"/>
      <c r="M38" s="9"/>
      <c r="N38" s="9"/>
      <c r="O38" s="9"/>
    </row>
    <row r="39" spans="1:15" ht="15.75" x14ac:dyDescent="0.25">
      <c r="A39" s="161"/>
      <c r="B39" s="159"/>
      <c r="C39" s="155"/>
      <c r="D39" s="29" t="s">
        <v>83</v>
      </c>
      <c r="E39" s="27">
        <f>HLOOKUP($C$2,'ORÇAMENTO PESSOAL'!$E$2:$P$92,53,FALSE)</f>
        <v>0</v>
      </c>
      <c r="F39" s="93"/>
      <c r="G39" s="30">
        <f t="shared" si="2"/>
        <v>0</v>
      </c>
      <c r="H39" s="9"/>
      <c r="I39" s="9"/>
      <c r="J39" s="9"/>
      <c r="K39" s="9"/>
      <c r="L39" s="9"/>
      <c r="M39" s="9"/>
      <c r="N39" s="9"/>
      <c r="O39" s="9"/>
    </row>
    <row r="40" spans="1:15" ht="15.75" x14ac:dyDescent="0.25">
      <c r="A40" s="161"/>
      <c r="B40" s="159"/>
      <c r="C40" s="155" t="s">
        <v>15</v>
      </c>
      <c r="D40" s="29" t="s">
        <v>126</v>
      </c>
      <c r="E40" s="27">
        <f>HLOOKUP($C$2,'ORÇAMENTO PESSOAL'!$E$2:$P$92,54,FALSE)</f>
        <v>0</v>
      </c>
      <c r="F40" s="93"/>
      <c r="G40" s="30">
        <f t="shared" si="2"/>
        <v>0</v>
      </c>
      <c r="H40" s="9"/>
      <c r="I40" s="9"/>
      <c r="J40" s="9"/>
      <c r="K40" s="9"/>
      <c r="L40" s="9"/>
      <c r="M40" s="9"/>
      <c r="N40" s="9"/>
      <c r="O40" s="9"/>
    </row>
    <row r="41" spans="1:15" ht="15.75" x14ac:dyDescent="0.25">
      <c r="A41" s="161"/>
      <c r="B41" s="159"/>
      <c r="C41" s="155"/>
      <c r="D41" s="29" t="s">
        <v>90</v>
      </c>
      <c r="E41" s="27">
        <f>HLOOKUP($C$2,'ORÇAMENTO PESSOAL'!$E$2:$P$92,55,FALSE)</f>
        <v>0</v>
      </c>
      <c r="F41" s="93"/>
      <c r="G41" s="30">
        <f t="shared" si="2"/>
        <v>0</v>
      </c>
      <c r="H41" s="9"/>
      <c r="I41" s="9"/>
      <c r="J41" s="9"/>
      <c r="K41" s="9"/>
      <c r="L41" s="9"/>
      <c r="M41" s="9"/>
      <c r="N41" s="9"/>
      <c r="O41" s="9"/>
    </row>
    <row r="42" spans="1:15" ht="15.75" x14ac:dyDescent="0.25">
      <c r="A42" s="161"/>
      <c r="B42" s="159"/>
      <c r="C42" s="155"/>
      <c r="D42" s="29" t="s">
        <v>94</v>
      </c>
      <c r="E42" s="27">
        <f>HLOOKUP($C$2,'ORÇAMENTO PESSOAL'!$E$2:$P$92,56,FALSE)</f>
        <v>0</v>
      </c>
      <c r="F42" s="93"/>
      <c r="G42" s="30">
        <f t="shared" si="2"/>
        <v>0</v>
      </c>
      <c r="H42" s="9"/>
      <c r="I42" s="9"/>
      <c r="J42" s="9"/>
      <c r="K42" s="9"/>
      <c r="L42" s="9"/>
      <c r="M42" s="9"/>
      <c r="N42" s="9"/>
      <c r="O42" s="9"/>
    </row>
    <row r="43" spans="1:15" ht="15.75" x14ac:dyDescent="0.25">
      <c r="A43" s="161"/>
      <c r="B43" s="160"/>
      <c r="C43" s="155"/>
      <c r="D43" s="31" t="s">
        <v>15</v>
      </c>
      <c r="E43" s="27">
        <f>HLOOKUP($C$2,'ORÇAMENTO PESSOAL'!$E$2:$P$92,57,FALSE)</f>
        <v>0</v>
      </c>
      <c r="F43" s="93"/>
      <c r="G43" s="30">
        <f t="shared" si="2"/>
        <v>0</v>
      </c>
      <c r="H43" s="9"/>
      <c r="I43" s="9"/>
      <c r="J43" s="9"/>
      <c r="K43" s="9"/>
      <c r="L43" s="9"/>
      <c r="M43" s="9"/>
      <c r="N43" s="9"/>
      <c r="O43" s="9"/>
    </row>
    <row r="44" spans="1:15" ht="15.75" x14ac:dyDescent="0.25">
      <c r="A44" s="161"/>
      <c r="B44" s="149" t="s">
        <v>168</v>
      </c>
      <c r="C44" s="155" t="s">
        <v>23</v>
      </c>
      <c r="D44" s="29" t="s">
        <v>84</v>
      </c>
      <c r="E44" s="27">
        <f>HLOOKUP($C$2,'ORÇAMENTO PESSOAL'!$E$2:$P$92,58,FALSE)</f>
        <v>0</v>
      </c>
      <c r="F44" s="93"/>
      <c r="G44" s="30">
        <f t="shared" si="2"/>
        <v>0</v>
      </c>
      <c r="H44" s="9"/>
      <c r="I44" s="9"/>
      <c r="J44" s="9"/>
      <c r="K44" s="9"/>
      <c r="L44" s="9"/>
      <c r="M44" s="9"/>
      <c r="N44" s="9"/>
      <c r="O44" s="9"/>
    </row>
    <row r="45" spans="1:15" ht="15.75" x14ac:dyDescent="0.25">
      <c r="A45" s="161"/>
      <c r="B45" s="152"/>
      <c r="C45" s="155"/>
      <c r="D45" s="29" t="s">
        <v>40</v>
      </c>
      <c r="E45" s="27">
        <f>HLOOKUP($C$2,'ORÇAMENTO PESSOAL'!$E$2:$P$92,59,FALSE)</f>
        <v>0</v>
      </c>
      <c r="F45" s="93"/>
      <c r="G45" s="30">
        <f t="shared" si="2"/>
        <v>0</v>
      </c>
      <c r="H45" s="9"/>
      <c r="I45" s="9"/>
      <c r="J45" s="9"/>
      <c r="K45" s="9"/>
      <c r="L45" s="9"/>
      <c r="M45" s="9"/>
      <c r="N45" s="9"/>
      <c r="O45" s="9"/>
    </row>
    <row r="46" spans="1:15" ht="15.75" x14ac:dyDescent="0.25">
      <c r="A46" s="161"/>
      <c r="B46" s="152"/>
      <c r="C46" s="155"/>
      <c r="D46" s="31" t="s">
        <v>15</v>
      </c>
      <c r="E46" s="27">
        <f>HLOOKUP($C$2,'ORÇAMENTO PESSOAL'!$E$2:$P$92,60,FALSE)</f>
        <v>0</v>
      </c>
      <c r="F46" s="93"/>
      <c r="G46" s="30">
        <f t="shared" si="2"/>
        <v>0</v>
      </c>
      <c r="H46" s="9"/>
      <c r="I46" s="9"/>
      <c r="J46" s="9"/>
      <c r="K46" s="9"/>
      <c r="L46" s="9"/>
      <c r="M46" s="9"/>
      <c r="N46" s="9"/>
      <c r="O46" s="9"/>
    </row>
    <row r="47" spans="1:15" ht="15.75" x14ac:dyDescent="0.25">
      <c r="A47" s="161"/>
      <c r="B47" s="152"/>
      <c r="C47" s="156" t="s">
        <v>25</v>
      </c>
      <c r="D47" s="29" t="s">
        <v>26</v>
      </c>
      <c r="E47" s="27">
        <f>HLOOKUP($C$2,'ORÇAMENTO PESSOAL'!$E$2:$P$92,61,FALSE)</f>
        <v>0</v>
      </c>
      <c r="F47" s="93"/>
      <c r="G47" s="30">
        <f t="shared" si="2"/>
        <v>0</v>
      </c>
      <c r="H47" s="9"/>
      <c r="I47" s="9"/>
      <c r="J47" s="9"/>
      <c r="K47" s="9"/>
      <c r="L47" s="9"/>
      <c r="M47" s="9"/>
      <c r="N47" s="9"/>
      <c r="O47" s="9"/>
    </row>
    <row r="48" spans="1:15" ht="15.75" x14ac:dyDescent="0.25">
      <c r="A48" s="161"/>
      <c r="B48" s="152"/>
      <c r="C48" s="156"/>
      <c r="D48" s="29" t="s">
        <v>27</v>
      </c>
      <c r="E48" s="27">
        <f>HLOOKUP($C$2,'ORÇAMENTO PESSOAL'!$E$2:$P$92,62,FALSE)</f>
        <v>0</v>
      </c>
      <c r="F48" s="93"/>
      <c r="G48" s="30">
        <f t="shared" si="2"/>
        <v>0</v>
      </c>
      <c r="H48" s="9"/>
      <c r="I48" s="9"/>
      <c r="J48" s="9"/>
      <c r="K48" s="9"/>
      <c r="L48" s="9"/>
      <c r="M48" s="9"/>
      <c r="N48" s="9"/>
      <c r="O48" s="9"/>
    </row>
    <row r="49" spans="1:15" ht="15.75" x14ac:dyDescent="0.25">
      <c r="A49" s="161"/>
      <c r="B49" s="152"/>
      <c r="C49" s="156"/>
      <c r="D49" s="29" t="s">
        <v>91</v>
      </c>
      <c r="E49" s="27">
        <f>HLOOKUP($C$2,'ORÇAMENTO PESSOAL'!$E$2:$P$92,63,FALSE)</f>
        <v>0</v>
      </c>
      <c r="F49" s="93"/>
      <c r="G49" s="30">
        <f t="shared" si="2"/>
        <v>0</v>
      </c>
      <c r="H49" s="9"/>
      <c r="I49" s="9"/>
      <c r="J49" s="9"/>
      <c r="K49" s="9"/>
      <c r="L49" s="9"/>
      <c r="M49" s="9"/>
      <c r="N49" s="9"/>
      <c r="O49" s="9"/>
    </row>
    <row r="50" spans="1:15" ht="15.75" x14ac:dyDescent="0.25">
      <c r="A50" s="161"/>
      <c r="B50" s="152"/>
      <c r="C50" s="156"/>
      <c r="D50" s="31" t="s">
        <v>15</v>
      </c>
      <c r="E50" s="27">
        <f>HLOOKUP($C$2,'ORÇAMENTO PESSOAL'!$E$2:$P$92,64,FALSE)</f>
        <v>0</v>
      </c>
      <c r="F50" s="93"/>
      <c r="G50" s="30">
        <f t="shared" si="2"/>
        <v>0</v>
      </c>
      <c r="H50" s="9"/>
      <c r="I50" s="9"/>
      <c r="J50" s="9"/>
      <c r="K50" s="9"/>
      <c r="L50" s="9"/>
      <c r="M50" s="9"/>
      <c r="N50" s="9"/>
      <c r="O50" s="9"/>
    </row>
    <row r="51" spans="1:15" ht="15.75" x14ac:dyDescent="0.25">
      <c r="A51" s="161"/>
      <c r="B51" s="152"/>
      <c r="C51" s="155" t="s">
        <v>24</v>
      </c>
      <c r="D51" s="29" t="s">
        <v>127</v>
      </c>
      <c r="E51" s="27">
        <f>HLOOKUP($C$2,'ORÇAMENTO PESSOAL'!$E$2:$P$92,65,FALSE)</f>
        <v>0</v>
      </c>
      <c r="F51" s="93"/>
      <c r="G51" s="30">
        <f t="shared" si="2"/>
        <v>0</v>
      </c>
      <c r="H51" s="9"/>
      <c r="I51" s="9"/>
      <c r="J51" s="9"/>
      <c r="K51" s="9"/>
      <c r="L51" s="9"/>
      <c r="M51" s="9"/>
      <c r="N51" s="9"/>
      <c r="O51" s="9"/>
    </row>
    <row r="52" spans="1:15" ht="15.75" x14ac:dyDescent="0.25">
      <c r="A52" s="161"/>
      <c r="B52" s="152"/>
      <c r="C52" s="155"/>
      <c r="D52" s="29" t="s">
        <v>41</v>
      </c>
      <c r="E52" s="27">
        <f>HLOOKUP($C$2,'ORÇAMENTO PESSOAL'!$E$2:$P$92,66,FALSE)</f>
        <v>0</v>
      </c>
      <c r="F52" s="93"/>
      <c r="G52" s="30">
        <f t="shared" si="2"/>
        <v>0</v>
      </c>
      <c r="H52" s="9"/>
      <c r="I52" s="9"/>
      <c r="J52" s="9"/>
      <c r="K52" s="9"/>
      <c r="L52" s="9"/>
      <c r="M52" s="9"/>
      <c r="N52" s="9"/>
      <c r="O52" s="9"/>
    </row>
    <row r="53" spans="1:15" ht="13.9" customHeight="1" x14ac:dyDescent="0.25">
      <c r="A53" s="161"/>
      <c r="B53" s="152"/>
      <c r="C53" s="155"/>
      <c r="D53" s="31" t="s">
        <v>15</v>
      </c>
      <c r="E53" s="27">
        <f>HLOOKUP($C$2,'ORÇAMENTO PESSOAL'!$E$2:$P$92,67,FALSE)</f>
        <v>0</v>
      </c>
      <c r="F53" s="93"/>
      <c r="G53" s="30">
        <f t="shared" si="2"/>
        <v>0</v>
      </c>
      <c r="H53" s="9"/>
      <c r="I53" s="9"/>
      <c r="J53" s="9"/>
      <c r="K53" s="9"/>
      <c r="L53" s="9"/>
      <c r="M53" s="9"/>
      <c r="N53" s="9"/>
      <c r="O53" s="9"/>
    </row>
    <row r="54" spans="1:15" ht="13.9" customHeight="1" x14ac:dyDescent="0.25">
      <c r="A54" s="161"/>
      <c r="B54" s="152"/>
      <c r="C54" s="155" t="s">
        <v>15</v>
      </c>
      <c r="D54" s="29" t="s">
        <v>128</v>
      </c>
      <c r="E54" s="27">
        <f>HLOOKUP($C$2,'ORÇAMENTO PESSOAL'!$E$2:$P$92,68,FALSE)</f>
        <v>0</v>
      </c>
      <c r="F54" s="93"/>
      <c r="G54" s="30">
        <f t="shared" si="2"/>
        <v>0</v>
      </c>
      <c r="H54" s="9"/>
      <c r="I54" s="9"/>
      <c r="J54" s="9"/>
      <c r="K54" s="9"/>
      <c r="L54" s="9"/>
      <c r="M54" s="9"/>
      <c r="N54" s="9"/>
      <c r="O54" s="9"/>
    </row>
    <row r="55" spans="1:15" ht="13.9" customHeight="1" x14ac:dyDescent="0.25">
      <c r="A55" s="161"/>
      <c r="B55" s="152"/>
      <c r="C55" s="155"/>
      <c r="D55" s="29" t="s">
        <v>138</v>
      </c>
      <c r="E55" s="27">
        <f>HLOOKUP($C$2,'ORÇAMENTO PESSOAL'!$E$2:$P$92,69,FALSE)</f>
        <v>0</v>
      </c>
      <c r="F55" s="93"/>
      <c r="G55" s="30">
        <f t="shared" si="2"/>
        <v>0</v>
      </c>
      <c r="H55" s="9"/>
      <c r="I55" s="9"/>
      <c r="J55" s="9"/>
      <c r="K55" s="9"/>
      <c r="L55" s="9"/>
      <c r="M55" s="9"/>
      <c r="N55" s="9"/>
      <c r="O55" s="9"/>
    </row>
    <row r="56" spans="1:15" ht="13.9" customHeight="1" x14ac:dyDescent="0.25">
      <c r="A56" s="161"/>
      <c r="B56" s="152"/>
      <c r="C56" s="155"/>
      <c r="D56" s="31" t="s">
        <v>15</v>
      </c>
      <c r="E56" s="27">
        <f>HLOOKUP($C$2,'ORÇAMENTO PESSOAL'!$E$2:$P$92,70,FALSE)</f>
        <v>0</v>
      </c>
      <c r="F56" s="93"/>
      <c r="G56" s="30">
        <f t="shared" si="2"/>
        <v>0</v>
      </c>
      <c r="H56" s="9"/>
      <c r="I56" s="9"/>
      <c r="J56" s="9"/>
      <c r="K56" s="9"/>
      <c r="L56" s="9"/>
      <c r="M56" s="9"/>
      <c r="N56" s="9"/>
      <c r="O56" s="9"/>
    </row>
    <row r="57" spans="1:15" s="6" customFormat="1" ht="24.95" customHeight="1" x14ac:dyDescent="0.25">
      <c r="A57" s="161"/>
      <c r="B57" s="153"/>
      <c r="C57" s="97" t="s">
        <v>95</v>
      </c>
      <c r="D57" s="98"/>
      <c r="E57" s="99">
        <f>SUM(E10:E56)</f>
        <v>0</v>
      </c>
      <c r="F57" s="99">
        <f>SUM(F10:F56)</f>
        <v>0</v>
      </c>
      <c r="G57" s="100">
        <f t="shared" si="2"/>
        <v>0</v>
      </c>
      <c r="H57" s="8"/>
      <c r="I57" s="8"/>
      <c r="J57" s="8"/>
      <c r="K57" s="8"/>
      <c r="L57" s="8"/>
      <c r="M57" s="8"/>
      <c r="N57" s="8"/>
      <c r="O57" s="8"/>
    </row>
    <row r="58" spans="1:15" ht="15.75" x14ac:dyDescent="0.25">
      <c r="A58" s="157" t="s">
        <v>51</v>
      </c>
      <c r="B58" s="149" t="s">
        <v>170</v>
      </c>
      <c r="C58" s="155" t="s">
        <v>42</v>
      </c>
      <c r="D58" s="29" t="s">
        <v>79</v>
      </c>
      <c r="E58" s="27">
        <f>HLOOKUP($C$2,'ORÇAMENTO PESSOAL'!$E$2:$P$92,73,FALSE)</f>
        <v>0</v>
      </c>
      <c r="F58" s="93"/>
      <c r="G58" s="30">
        <f t="shared" si="2"/>
        <v>0</v>
      </c>
      <c r="H58" s="9"/>
      <c r="I58" s="9"/>
      <c r="J58" s="9"/>
      <c r="K58" s="9"/>
      <c r="L58" s="9"/>
      <c r="M58" s="9"/>
      <c r="N58" s="9"/>
      <c r="O58" s="9"/>
    </row>
    <row r="59" spans="1:15" ht="15.75" x14ac:dyDescent="0.25">
      <c r="A59" s="157"/>
      <c r="B59" s="152"/>
      <c r="C59" s="155"/>
      <c r="D59" s="29" t="s">
        <v>93</v>
      </c>
      <c r="E59" s="27">
        <f>HLOOKUP($C$2,'ORÇAMENTO PESSOAL'!$E$2:$P$92,74,FALSE)</f>
        <v>0</v>
      </c>
      <c r="F59" s="93"/>
      <c r="G59" s="30">
        <f t="shared" si="2"/>
        <v>0</v>
      </c>
      <c r="H59" s="9"/>
      <c r="I59" s="9"/>
      <c r="J59" s="9"/>
      <c r="K59" s="9"/>
      <c r="L59" s="9"/>
      <c r="M59" s="9"/>
      <c r="N59" s="9"/>
      <c r="O59" s="9"/>
    </row>
    <row r="60" spans="1:15" ht="15.75" x14ac:dyDescent="0.25">
      <c r="A60" s="157"/>
      <c r="B60" s="152"/>
      <c r="C60" s="155"/>
      <c r="D60" s="29" t="s">
        <v>78</v>
      </c>
      <c r="E60" s="27">
        <f>HLOOKUP($C$2,'ORÇAMENTO PESSOAL'!$E$2:$P$92,75,FALSE)</f>
        <v>0</v>
      </c>
      <c r="F60" s="93"/>
      <c r="G60" s="30">
        <f t="shared" si="2"/>
        <v>0</v>
      </c>
      <c r="H60" s="9"/>
      <c r="I60" s="9"/>
      <c r="J60" s="9"/>
      <c r="K60" s="9"/>
      <c r="L60" s="9"/>
      <c r="M60" s="9"/>
      <c r="N60" s="9"/>
      <c r="O60" s="9"/>
    </row>
    <row r="61" spans="1:15" ht="15.75" x14ac:dyDescent="0.25">
      <c r="A61" s="157"/>
      <c r="B61" s="152"/>
      <c r="C61" s="155"/>
      <c r="D61" s="29" t="s">
        <v>92</v>
      </c>
      <c r="E61" s="27">
        <f>HLOOKUP($C$2,'ORÇAMENTO PESSOAL'!$E$2:$P$92,76,FALSE)</f>
        <v>0</v>
      </c>
      <c r="F61" s="93"/>
      <c r="G61" s="30">
        <f t="shared" si="2"/>
        <v>0</v>
      </c>
      <c r="H61" s="9"/>
      <c r="I61" s="9"/>
      <c r="J61" s="9"/>
      <c r="K61" s="9"/>
      <c r="L61" s="9"/>
      <c r="M61" s="9"/>
      <c r="N61" s="9"/>
      <c r="O61" s="9"/>
    </row>
    <row r="62" spans="1:15" ht="15.75" x14ac:dyDescent="0.25">
      <c r="A62" s="157"/>
      <c r="B62" s="152"/>
      <c r="C62" s="155"/>
      <c r="D62" s="29" t="s">
        <v>86</v>
      </c>
      <c r="E62" s="27">
        <f>HLOOKUP($C$2,'ORÇAMENTO PESSOAL'!$E$2:$P$92,77,FALSE)</f>
        <v>0</v>
      </c>
      <c r="F62" s="93"/>
      <c r="G62" s="30">
        <f t="shared" si="2"/>
        <v>0</v>
      </c>
      <c r="H62" s="9"/>
      <c r="I62" s="9"/>
      <c r="J62" s="9"/>
      <c r="K62" s="9"/>
      <c r="L62" s="9"/>
      <c r="M62" s="9"/>
      <c r="N62" s="9"/>
      <c r="O62" s="9"/>
    </row>
    <row r="63" spans="1:15" ht="15.75" x14ac:dyDescent="0.25">
      <c r="A63" s="157"/>
      <c r="B63" s="152"/>
      <c r="C63" s="155"/>
      <c r="D63" s="31" t="s">
        <v>15</v>
      </c>
      <c r="E63" s="27">
        <f>HLOOKUP($C$2,'ORÇAMENTO PESSOAL'!$E$2:$P$92,78,FALSE)</f>
        <v>0</v>
      </c>
      <c r="F63" s="93"/>
      <c r="G63" s="30">
        <f t="shared" si="2"/>
        <v>0</v>
      </c>
      <c r="H63" s="9"/>
      <c r="I63" s="9"/>
      <c r="J63" s="9"/>
      <c r="K63" s="9"/>
      <c r="L63" s="9"/>
      <c r="M63" s="9"/>
      <c r="N63" s="9"/>
      <c r="O63" s="9"/>
    </row>
    <row r="64" spans="1:15" ht="15.75" x14ac:dyDescent="0.25">
      <c r="A64" s="157"/>
      <c r="B64" s="152"/>
      <c r="C64" s="155" t="s">
        <v>43</v>
      </c>
      <c r="D64" s="29" t="s">
        <v>44</v>
      </c>
      <c r="E64" s="27">
        <f>HLOOKUP($C$2,'ORÇAMENTO PESSOAL'!$E$2:$P$92,79,FALSE)</f>
        <v>0</v>
      </c>
      <c r="F64" s="93"/>
      <c r="G64" s="30">
        <f t="shared" si="2"/>
        <v>0</v>
      </c>
      <c r="H64" s="9"/>
      <c r="I64" s="9"/>
      <c r="J64" s="9"/>
      <c r="K64" s="9"/>
      <c r="L64" s="9"/>
      <c r="M64" s="9"/>
      <c r="N64" s="9"/>
      <c r="O64" s="9"/>
    </row>
    <row r="65" spans="1:15" ht="15.75" x14ac:dyDescent="0.25">
      <c r="A65" s="157"/>
      <c r="B65" s="152"/>
      <c r="C65" s="155"/>
      <c r="D65" s="29" t="s">
        <v>45</v>
      </c>
      <c r="E65" s="27">
        <f>HLOOKUP($C$2,'ORÇAMENTO PESSOAL'!$E$2:$P$92,80,FALSE)</f>
        <v>0</v>
      </c>
      <c r="F65" s="93"/>
      <c r="G65" s="30">
        <f t="shared" si="2"/>
        <v>0</v>
      </c>
      <c r="H65" s="9"/>
      <c r="I65" s="9"/>
      <c r="J65" s="9"/>
      <c r="K65" s="9"/>
      <c r="L65" s="9"/>
      <c r="M65" s="9"/>
      <c r="N65" s="9"/>
      <c r="O65" s="9"/>
    </row>
    <row r="66" spans="1:15" ht="15.75" x14ac:dyDescent="0.25">
      <c r="A66" s="157"/>
      <c r="B66" s="152"/>
      <c r="C66" s="155"/>
      <c r="D66" s="29" t="s">
        <v>46</v>
      </c>
      <c r="E66" s="27">
        <f>HLOOKUP($C$2,'ORÇAMENTO PESSOAL'!$E$2:$P$92,81,FALSE)</f>
        <v>0</v>
      </c>
      <c r="F66" s="93"/>
      <c r="G66" s="30">
        <f t="shared" si="2"/>
        <v>0</v>
      </c>
      <c r="H66" s="9"/>
      <c r="I66" s="9"/>
      <c r="J66" s="9"/>
      <c r="K66" s="9"/>
      <c r="L66" s="9"/>
      <c r="M66" s="9"/>
      <c r="N66" s="9"/>
      <c r="O66" s="9"/>
    </row>
    <row r="67" spans="1:15" ht="15.75" x14ac:dyDescent="0.25">
      <c r="A67" s="157"/>
      <c r="B67" s="152"/>
      <c r="C67" s="155" t="s">
        <v>75</v>
      </c>
      <c r="D67" s="29" t="s">
        <v>76</v>
      </c>
      <c r="E67" s="27">
        <f>HLOOKUP($C$2,'ORÇAMENTO PESSOAL'!$E$2:$P$92,82,FALSE)</f>
        <v>0</v>
      </c>
      <c r="F67" s="93"/>
      <c r="G67" s="30">
        <f t="shared" si="2"/>
        <v>0</v>
      </c>
      <c r="H67" s="9"/>
      <c r="I67" s="9"/>
      <c r="J67" s="9"/>
      <c r="K67" s="9"/>
      <c r="L67" s="9"/>
      <c r="M67" s="9"/>
      <c r="N67" s="9"/>
      <c r="O67" s="9"/>
    </row>
    <row r="68" spans="1:15" ht="15.75" x14ac:dyDescent="0.25">
      <c r="A68" s="157"/>
      <c r="B68" s="152"/>
      <c r="C68" s="155"/>
      <c r="D68" s="29" t="s">
        <v>77</v>
      </c>
      <c r="E68" s="27">
        <f>HLOOKUP($C$2,'ORÇAMENTO PESSOAL'!$E$2:$P$92,83,FALSE)</f>
        <v>0</v>
      </c>
      <c r="F68" s="93"/>
      <c r="G68" s="30">
        <f t="shared" si="2"/>
        <v>0</v>
      </c>
      <c r="H68" s="9"/>
      <c r="I68" s="9"/>
      <c r="J68" s="9"/>
      <c r="K68" s="9"/>
      <c r="L68" s="9"/>
      <c r="M68" s="9"/>
      <c r="N68" s="9"/>
      <c r="O68" s="9"/>
    </row>
    <row r="69" spans="1:15" ht="15.75" x14ac:dyDescent="0.25">
      <c r="A69" s="157"/>
      <c r="B69" s="152"/>
      <c r="C69" s="155"/>
      <c r="D69" s="29" t="s">
        <v>39</v>
      </c>
      <c r="E69" s="27">
        <f>HLOOKUP($C$2,'ORÇAMENTO PESSOAL'!$E$2:$P$92,84,FALSE)</f>
        <v>0</v>
      </c>
      <c r="F69" s="93"/>
      <c r="G69" s="30">
        <f t="shared" si="2"/>
        <v>0</v>
      </c>
      <c r="H69" s="9"/>
      <c r="I69" s="9"/>
      <c r="J69" s="9"/>
      <c r="K69" s="9"/>
      <c r="L69" s="9"/>
      <c r="M69" s="9"/>
      <c r="N69" s="9"/>
      <c r="O69" s="9"/>
    </row>
    <row r="70" spans="1:15" ht="15.75" x14ac:dyDescent="0.25">
      <c r="A70" s="157"/>
      <c r="B70" s="152"/>
      <c r="C70" s="155"/>
      <c r="D70" s="31" t="s">
        <v>15</v>
      </c>
      <c r="E70" s="27">
        <f>HLOOKUP($C$2,'ORÇAMENTO PESSOAL'!$E$2:$P$92,85,FALSE)</f>
        <v>0</v>
      </c>
      <c r="F70" s="93"/>
      <c r="G70" s="30">
        <f t="shared" si="2"/>
        <v>0</v>
      </c>
      <c r="H70" s="9"/>
      <c r="I70" s="9"/>
      <c r="J70" s="9"/>
      <c r="K70" s="9"/>
      <c r="L70" s="9"/>
      <c r="M70" s="9"/>
      <c r="N70" s="9"/>
      <c r="O70" s="9"/>
    </row>
    <row r="71" spans="1:15" ht="15.75" x14ac:dyDescent="0.25">
      <c r="A71" s="157"/>
      <c r="B71" s="152"/>
      <c r="C71" s="155" t="s">
        <v>15</v>
      </c>
      <c r="D71" s="29" t="s">
        <v>47</v>
      </c>
      <c r="E71" s="27">
        <f>HLOOKUP($C$2,'ORÇAMENTO PESSOAL'!$E$2:$P$92,86,FALSE)</f>
        <v>0</v>
      </c>
      <c r="F71" s="93"/>
      <c r="G71" s="30">
        <f t="shared" si="2"/>
        <v>0</v>
      </c>
      <c r="H71" s="9"/>
      <c r="I71" s="9"/>
      <c r="J71" s="9"/>
      <c r="K71" s="9"/>
      <c r="L71" s="9"/>
      <c r="M71" s="9"/>
      <c r="N71" s="9"/>
      <c r="O71" s="9"/>
    </row>
    <row r="72" spans="1:15" ht="15.75" x14ac:dyDescent="0.25">
      <c r="A72" s="157"/>
      <c r="B72" s="152"/>
      <c r="C72" s="155"/>
      <c r="D72" s="29" t="s">
        <v>137</v>
      </c>
      <c r="E72" s="27">
        <f>HLOOKUP($C$2,'ORÇAMENTO PESSOAL'!$E$2:$P$92,87,FALSE)</f>
        <v>0</v>
      </c>
      <c r="F72" s="93"/>
      <c r="G72" s="30">
        <f t="shared" si="2"/>
        <v>0</v>
      </c>
      <c r="H72" s="9"/>
      <c r="I72" s="9"/>
      <c r="J72" s="9"/>
      <c r="K72" s="9"/>
      <c r="L72" s="9"/>
      <c r="M72" s="9"/>
      <c r="N72" s="9"/>
      <c r="O72" s="9"/>
    </row>
    <row r="73" spans="1:15" ht="15.75" x14ac:dyDescent="0.25">
      <c r="A73" s="157"/>
      <c r="B73" s="152"/>
      <c r="C73" s="155"/>
      <c r="D73" s="29" t="s">
        <v>117</v>
      </c>
      <c r="E73" s="27">
        <f>HLOOKUP($C$2,'ORÇAMENTO PESSOAL'!$E$2:$P$92,88,FALSE)</f>
        <v>0</v>
      </c>
      <c r="F73" s="93"/>
      <c r="G73" s="30">
        <f t="shared" si="2"/>
        <v>0</v>
      </c>
      <c r="H73" s="9"/>
      <c r="I73" s="9"/>
      <c r="J73" s="9"/>
      <c r="K73" s="9"/>
      <c r="L73" s="9"/>
      <c r="M73" s="9"/>
      <c r="N73" s="9"/>
      <c r="O73" s="9"/>
    </row>
    <row r="74" spans="1:15" ht="15.75" x14ac:dyDescent="0.25">
      <c r="A74" s="157"/>
      <c r="B74" s="152"/>
      <c r="C74" s="155"/>
      <c r="D74" s="29" t="s">
        <v>139</v>
      </c>
      <c r="E74" s="27">
        <f>HLOOKUP($C$2,'ORÇAMENTO PESSOAL'!$E$2:$P$92,89,FALSE)</f>
        <v>0</v>
      </c>
      <c r="F74" s="93"/>
      <c r="G74" s="30">
        <f t="shared" si="2"/>
        <v>0</v>
      </c>
      <c r="H74" s="9"/>
      <c r="I74" s="9"/>
      <c r="J74" s="9"/>
      <c r="K74" s="9"/>
      <c r="L74" s="9"/>
      <c r="M74" s="9"/>
      <c r="N74" s="9"/>
      <c r="O74" s="9"/>
    </row>
    <row r="75" spans="1:15" ht="15.75" x14ac:dyDescent="0.25">
      <c r="A75" s="157"/>
      <c r="B75" s="152"/>
      <c r="C75" s="155"/>
      <c r="D75" s="29" t="s">
        <v>116</v>
      </c>
      <c r="E75" s="27">
        <f>HLOOKUP($C$2,'ORÇAMENTO PESSOAL'!$E$2:$P$92,90,FALSE)</f>
        <v>0</v>
      </c>
      <c r="F75" s="93"/>
      <c r="G75" s="30">
        <f t="shared" ref="G75:G77" si="3">E75-F75</f>
        <v>0</v>
      </c>
      <c r="H75" s="9"/>
      <c r="I75" s="9"/>
      <c r="J75" s="9"/>
      <c r="K75" s="9"/>
      <c r="L75" s="9"/>
      <c r="M75" s="9"/>
      <c r="N75" s="9"/>
      <c r="O75" s="9"/>
    </row>
    <row r="76" spans="1:15" ht="15.75" x14ac:dyDescent="0.25">
      <c r="A76" s="157"/>
      <c r="B76" s="152"/>
      <c r="C76" s="155"/>
      <c r="D76" s="31" t="s">
        <v>15</v>
      </c>
      <c r="E76" s="27">
        <f>HLOOKUP($C$2,'ORÇAMENTO PESSOAL'!$E$2:$P$93,91,FALSE)</f>
        <v>0</v>
      </c>
      <c r="F76" s="93"/>
      <c r="G76" s="30">
        <f t="shared" si="3"/>
        <v>0</v>
      </c>
      <c r="H76" s="9"/>
      <c r="I76" s="9"/>
      <c r="J76" s="9"/>
      <c r="K76" s="9"/>
      <c r="L76" s="9"/>
      <c r="M76" s="9"/>
      <c r="N76" s="9"/>
      <c r="O76" s="9"/>
    </row>
    <row r="77" spans="1:15" s="6" customFormat="1" ht="24.95" customHeight="1" x14ac:dyDescent="0.25">
      <c r="A77" s="157"/>
      <c r="B77" s="153"/>
      <c r="C77" s="97" t="s">
        <v>96</v>
      </c>
      <c r="D77" s="98"/>
      <c r="E77" s="99">
        <f>SUM(E58:E76)</f>
        <v>0</v>
      </c>
      <c r="F77" s="99">
        <f>SUM(F58:F76)</f>
        <v>0</v>
      </c>
      <c r="G77" s="101">
        <f t="shared" si="3"/>
        <v>0</v>
      </c>
      <c r="H77" s="8"/>
      <c r="I77" s="8"/>
      <c r="J77" s="8"/>
      <c r="K77" s="8"/>
      <c r="L77" s="8"/>
      <c r="M77" s="8"/>
      <c r="N77" s="8"/>
      <c r="O77" s="8"/>
    </row>
  </sheetData>
  <mergeCells count="38">
    <mergeCell ref="A58:A77"/>
    <mergeCell ref="B58:B77"/>
    <mergeCell ref="C58:C63"/>
    <mergeCell ref="C64:C66"/>
    <mergeCell ref="C67:C70"/>
    <mergeCell ref="C71:C76"/>
    <mergeCell ref="M7:N7"/>
    <mergeCell ref="A10:A57"/>
    <mergeCell ref="B10:B43"/>
    <mergeCell ref="C10:C19"/>
    <mergeCell ref="I10:J10"/>
    <mergeCell ref="C20:C26"/>
    <mergeCell ref="C27:C29"/>
    <mergeCell ref="C30:C33"/>
    <mergeCell ref="C34:C36"/>
    <mergeCell ref="C37:C39"/>
    <mergeCell ref="C40:C43"/>
    <mergeCell ref="B44:B57"/>
    <mergeCell ref="C44:C46"/>
    <mergeCell ref="C47:C50"/>
    <mergeCell ref="C51:C53"/>
    <mergeCell ref="C54:C56"/>
    <mergeCell ref="I8:J8"/>
    <mergeCell ref="M8:N8"/>
    <mergeCell ref="A1:G1"/>
    <mergeCell ref="A2:B2"/>
    <mergeCell ref="I2:J2"/>
    <mergeCell ref="M2:N2"/>
    <mergeCell ref="A3:C8"/>
    <mergeCell ref="I3:J3"/>
    <mergeCell ref="M3:N3"/>
    <mergeCell ref="I4:J4"/>
    <mergeCell ref="M4:N4"/>
    <mergeCell ref="I5:J5"/>
    <mergeCell ref="M5:N5"/>
    <mergeCell ref="I6:J6"/>
    <mergeCell ref="M6:N6"/>
    <mergeCell ref="I7:J7"/>
  </mergeCells>
  <dataValidations count="1">
    <dataValidation type="list" allowBlank="1" showInputMessage="1" showErrorMessage="1" sqref="C2" xr:uid="{856CB46B-A80C-4D4C-95C0-EDD14C4D51E2}">
      <formula1>"JANEIRO,FEVEREIRO,MARÇO,ABRIL,MAIO,JUNHO,JULHO,AGOSTO,SETEMBRO,OUTUBRO,NOVEMBRO,DEZEMBRO"</formula1>
    </dataValidation>
  </dataValidations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E129DB59-A01B-4B0B-B43F-265642A05A14}">
            <x14:iconSet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3TrafficLights1" iconId="2"/>
              <x14:cfIcon iconSet="NoIcons" iconId="0"/>
              <x14:cfIcon iconSet="3TrafficLights1" iconId="0"/>
            </x14:iconSet>
          </x14:cfRule>
          <xm:sqref>G3:G7</xm:sqref>
        </x14:conditionalFormatting>
        <x14:conditionalFormatting xmlns:xm="http://schemas.microsoft.com/office/excel/2006/main">
          <x14:cfRule type="iconSet" priority="2" id="{00107B91-A826-4790-8354-2A4D0973D4D1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NoIcons" iconId="0"/>
              <x14:cfIcon iconSet="3TrafficLights1" iconId="2"/>
            </x14:iconSet>
          </x14:cfRule>
          <xm:sqref>G10:G77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PRINCIPAL</vt:lpstr>
      <vt:lpstr>ORÇAMENTO PESSOAL</vt:lpstr>
      <vt:lpstr>DISTRIBUIÇÃO DO ORÇAMENTO</vt:lpstr>
      <vt:lpstr>JANEIRO</vt:lpstr>
      <vt:lpstr>FEVEREIRO</vt:lpstr>
      <vt:lpstr>MARÇO </vt:lpstr>
      <vt:lpstr>ABRIL</vt:lpstr>
      <vt:lpstr>MAIO</vt:lpstr>
      <vt:lpstr>JUNHO</vt:lpstr>
      <vt:lpstr>JULHO</vt:lpstr>
      <vt:lpstr>AGOSTO</vt:lpstr>
      <vt:lpstr>SETEMBRO</vt:lpstr>
      <vt:lpstr>OUTUBRO</vt:lpstr>
      <vt:lpstr>NOVEMBRO</vt:lpstr>
      <vt:lpstr>DEZEMBRO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Suzanna Tenório</dc:creator>
  <cp:lastModifiedBy>Ugo Vilaça</cp:lastModifiedBy>
  <dcterms:created xsi:type="dcterms:W3CDTF">2022-05-16T17:43:17Z</dcterms:created>
  <dcterms:modified xsi:type="dcterms:W3CDTF">2026-03-09T14:20:07Z</dcterms:modified>
</cp:coreProperties>
</file>